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tabRatio="928" activeTab="0"/>
  </bookViews>
  <sheets>
    <sheet name="anys 1997-2018" sheetId="1" r:id="rId1"/>
    <sheet name="Gràfic de Coma-ruga" sheetId="2" r:id="rId2"/>
    <sheet name="Gràfic del Francàs" sheetId="3" r:id="rId3"/>
    <sheet name="Gràfic de Mas Astor " sheetId="4" r:id="rId4"/>
    <sheet name="Gràfic de Mas Borràs" sheetId="5" r:id="rId5"/>
    <sheet name="Gràfic dels Masos" sheetId="6" r:id="rId6"/>
    <sheet name="Gràfic del Vendrell" sheetId="7" r:id="rId7"/>
    <sheet name="Gràfic de Sant Salvador" sheetId="8" r:id="rId8"/>
    <sheet name="Gràfic Sector Sanatori" sheetId="9" r:id="rId9"/>
    <sheet name="Gràfic Sant Vicenç de C.(poble)" sheetId="10" r:id="rId10"/>
    <sheet name="Gràfic Estac. Sant Vicenç de C." sheetId="11" r:id="rId11"/>
    <sheet name="Gràfic Disseminats" sheetId="12" r:id="rId12"/>
  </sheets>
  <definedNames>
    <definedName name="_xlnm.Print_Area" localSheetId="0">'anys 1997-2018'!$A$1:$H$418</definedName>
    <definedName name="TOTAL_PER_SECTORS_DE_POBLACIO" localSheetId="0">'anys 1997-2018'!$J$2:$P$146</definedName>
  </definedNames>
  <calcPr fullCalcOnLoad="1"/>
</workbook>
</file>

<file path=xl/sharedStrings.xml><?xml version="1.0" encoding="utf-8"?>
<sst xmlns="http://schemas.openxmlformats.org/spreadsheetml/2006/main" count="421" uniqueCount="78">
  <si>
    <t>Homes</t>
  </si>
  <si>
    <t>%</t>
  </si>
  <si>
    <t>Dones</t>
  </si>
  <si>
    <t>Total</t>
  </si>
  <si>
    <t>Sant Salvador</t>
  </si>
  <si>
    <t>Coma-ruga</t>
  </si>
  <si>
    <t>Estació de Sant Vivenç de Calders</t>
  </si>
  <si>
    <t>Sector Sanatori</t>
  </si>
  <si>
    <t>Sant Vicenç de Calders (poble)</t>
  </si>
  <si>
    <t>any 1997</t>
  </si>
  <si>
    <t>any 1998</t>
  </si>
  <si>
    <t>any 1999</t>
  </si>
  <si>
    <t>any 2000</t>
  </si>
  <si>
    <t>any 2001</t>
  </si>
  <si>
    <t>any 2002</t>
  </si>
  <si>
    <t>any 2003</t>
  </si>
  <si>
    <t>any 2004</t>
  </si>
  <si>
    <t>any 2005</t>
  </si>
  <si>
    <t>Sèrie temporal</t>
  </si>
  <si>
    <t>Dades no oficials</t>
  </si>
  <si>
    <t>Font: Ajuntament del Vendrell. Elaboració pròpia a partir del programa de padró d'habitants</t>
  </si>
  <si>
    <t>El Vendrell</t>
  </si>
  <si>
    <t>Data de referència: 31 de desembre de 1997</t>
  </si>
  <si>
    <t>Nombre d'habitants. Per sector de població</t>
  </si>
  <si>
    <t>Data de referència: 31 de desembre de 1998</t>
  </si>
  <si>
    <t>Data de referència: 31 de desembre de 1999</t>
  </si>
  <si>
    <t>Data de referència: 31 de desembre de 2000</t>
  </si>
  <si>
    <t>Data de referència: 31 de desembre de 2001</t>
  </si>
  <si>
    <t>Data de referència: 31 de desembre de 2002</t>
  </si>
  <si>
    <t>Data de referència: 31 de desembre de 2003</t>
  </si>
  <si>
    <t>Data de referència: 31 de desembre de 2004</t>
  </si>
  <si>
    <t>Data de referència: 31 de desembre de 2005</t>
  </si>
  <si>
    <t>Sectors</t>
  </si>
  <si>
    <t>El Francàs</t>
  </si>
  <si>
    <t>(*) Data actualització segons les dades del registre del dia 15 de març de 2006</t>
  </si>
  <si>
    <t>any 2006</t>
  </si>
  <si>
    <t>Data de referència: 31 de desembre de 2006</t>
  </si>
  <si>
    <t>(*) Data actualització segons les dades del registre del dia 31 de març de 2007</t>
  </si>
  <si>
    <t>Data de referència: 31 de desembre de 2007</t>
  </si>
  <si>
    <t>(*) Data actualització segons les dades del registre del dia 15 d'octubre de 2008</t>
  </si>
  <si>
    <t>Disseminats</t>
  </si>
  <si>
    <t>Data de referència: 31 de desembre de 2008</t>
  </si>
  <si>
    <t>Data de referència: 31 de desembre de 2009</t>
  </si>
  <si>
    <t>(*) Data actualització segons les dades del registre del dia 7 de juliol de 2010</t>
  </si>
  <si>
    <t>(*) Data actualització segons les dades del registre del dia 29 d'agost de 2009</t>
  </si>
  <si>
    <t>Data de referència: 31 de desembre de 2010</t>
  </si>
  <si>
    <t>(*) Data actualització segons les dades del registre del dia 6 d'abril de 2011</t>
  </si>
  <si>
    <t>Data de referència: 31 de desembre de 2011</t>
  </si>
  <si>
    <t>(*) Data actualització segons les dades del registre del dia 4 de juny de 2012</t>
  </si>
  <si>
    <t>Data de referència: 31 de desembre de 2012</t>
  </si>
  <si>
    <t>(*) Data actualització segons les dades del registre del dia 6 de maig de 2013</t>
  </si>
  <si>
    <t>Data de referència: 31 de desembre de 2013</t>
  </si>
  <si>
    <t>(*) Data actualització segons les dades del registre del dia 12 de maig de 2014</t>
  </si>
  <si>
    <t>Els Masos</t>
  </si>
  <si>
    <t>Mas Astor</t>
  </si>
  <si>
    <t>Mas Borràs</t>
  </si>
  <si>
    <t>Data de referència: 31 de desembre de 2014</t>
  </si>
  <si>
    <t>(*) Data actualització segons les dades del registre del dia 21 d'abril de 2015</t>
  </si>
  <si>
    <t>(*)Data actualització segons les dades del registre del dia 9 de maig de 2016</t>
  </si>
  <si>
    <t>Data de referència: 31 de desembre de 2015</t>
  </si>
  <si>
    <t>Data de referència: 31 de desembre de 2016</t>
  </si>
  <si>
    <t>(*)Data actualització segons les dades del registre del dia 24 de maig de 2017</t>
  </si>
  <si>
    <t>Data de referència: 31 de desembre de 2017</t>
  </si>
  <si>
    <t>(*)Data actualització segons les dades del registre del dia 22 de maig de 2018</t>
  </si>
  <si>
    <t>Data de referència: 31 de desembre de 2018</t>
  </si>
  <si>
    <t>(*)Data actualització segons les dades del registre del dia 16 de juny de 2019</t>
  </si>
  <si>
    <t>any 2007</t>
  </si>
  <si>
    <t>any 2008</t>
  </si>
  <si>
    <t>any 2009</t>
  </si>
  <si>
    <t>any 2010</t>
  </si>
  <si>
    <t>any 2011</t>
  </si>
  <si>
    <t>any 2012</t>
  </si>
  <si>
    <t>any 2013</t>
  </si>
  <si>
    <t>any 2014</t>
  </si>
  <si>
    <t>any 2015</t>
  </si>
  <si>
    <t>any 2016</t>
  </si>
  <si>
    <t>any 2017</t>
  </si>
  <si>
    <t>any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</si>
</sst>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_p_t_a"/>
  </numFmts>
  <fonts count="23">
    <font>
      <sz val="10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4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9.5"/>
      <name val="Verdana"/>
      <family val="2"/>
    </font>
    <font>
      <b/>
      <sz val="9.75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12"/>
      <color indexed="18"/>
      <name val="Verdana"/>
      <family val="2"/>
    </font>
    <font>
      <i/>
      <sz val="10"/>
      <color indexed="9"/>
      <name val="Verdana"/>
      <family val="2"/>
    </font>
    <font>
      <sz val="8"/>
      <name val="Arial"/>
      <family val="0"/>
    </font>
    <font>
      <b/>
      <sz val="20"/>
      <name val="Arial"/>
      <family val="0"/>
    </font>
    <font>
      <sz val="16.75"/>
      <name val="Arial"/>
      <family val="0"/>
    </font>
    <font>
      <b/>
      <sz val="16.75"/>
      <name val="Arial"/>
      <family val="0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1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4" fontId="11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585"/>
          <c:w val="0.695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v>2007+'anys 1997-2007'!$C$188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'anys 1997-2018'!$B$188</c:f>
              <c:strCache/>
            </c:strRef>
          </c:cat>
          <c:val>
            <c:numRef>
              <c:f>'anys 1997-2018'!$C$188</c:f>
              <c:numCache/>
            </c:numRef>
          </c:val>
        </c:ser>
        <c:axId val="33609417"/>
        <c:axId val="34049298"/>
      </c:bar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Sant Vicenç de Calders (poble)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3"/>
          <c:w val="0.9817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1997-2018'!$G$150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1997-2018'!$G$34</c:f>
              <c:numCache>
                <c:ptCount val="1"/>
                <c:pt idx="0">
                  <c:v>91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1997-2018'!$G$50</c:f>
              <c:numCache>
                <c:ptCount val="1"/>
                <c:pt idx="0">
                  <c:v>93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1997-2018'!$G$67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1997-2018'!$G$84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1997-2018'!$G$101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1997-2018'!$G$117</c:f>
              <c:numCache>
                <c:ptCount val="1"/>
                <c:pt idx="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1997-2018'!$B$117</c:f>
              <c:strCache>
                <c:ptCount val="1"/>
                <c:pt idx="0">
                  <c:v>Sant Vicenç de Calders (poble)</c:v>
                </c:pt>
              </c:strCache>
            </c:strRef>
          </c:cat>
          <c:val>
            <c:numRef>
              <c:f>'anys 1997-2018'!$G$133</c:f>
              <c:numCache>
                <c:ptCount val="1"/>
                <c:pt idx="0">
                  <c:v>117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1997-2018'!$G$150</c:f>
              <c:numCache>
                <c:ptCount val="1"/>
                <c:pt idx="0">
                  <c:v>122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1997-2018'!$G$168</c:f>
              <c:numCache>
                <c:ptCount val="1"/>
                <c:pt idx="0">
                  <c:v>118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1997-2018'!$G$186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1997-2018'!$G$205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1997-2018'!$G$224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1997-2018'!$G$243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1997-2018'!$G$262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1997-2018'!$G$281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1997-2018'!$G$303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1997-2018'!$G$325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1997-2018'!$G$347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1997-2018'!$G$369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1997-2018'!$G$391</c:f>
              <c:numCache>
                <c:ptCount val="1"/>
                <c:pt idx="0">
                  <c:v>155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1997-2018'!$G$413</c:f>
              <c:numCache>
                <c:ptCount val="1"/>
                <c:pt idx="0">
                  <c:v>160</c:v>
                </c:pt>
              </c:numCache>
            </c:numRef>
          </c:val>
        </c:ser>
        <c:overlap val="-50"/>
        <c:gapWidth val="110"/>
        <c:axId val="18483443"/>
        <c:axId val="32133260"/>
      </c:barChart>
      <c:catAx>
        <c:axId val="18483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2133260"/>
        <c:crosses val="autoZero"/>
        <c:auto val="1"/>
        <c:lblOffset val="100"/>
        <c:noMultiLvlLbl val="0"/>
      </c:catAx>
      <c:valAx>
        <c:axId val="32133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834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Estació de Sant Vicenç de Calders 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0.98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1997-2018'!$B$9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1997-2018'!$G$16</c:f>
              <c:numCache>
                <c:ptCount val="1"/>
                <c:pt idx="0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1997-2018'!$G$32</c:f>
              <c:numCache>
                <c:ptCount val="1"/>
                <c:pt idx="0">
                  <c:v>93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1997-2018'!$G$48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1997-2018'!$G$65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1997-2018'!$G$82</c:f>
              <c:numCache>
                <c:ptCount val="1"/>
                <c:pt idx="0">
                  <c:v>108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1997-2018'!$G$99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1997-2018'!$G$115</c:f>
              <c:numCache>
                <c:ptCount val="1"/>
                <c:pt idx="0">
                  <c:v>102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1997-2018'!$B$82</c:f>
              <c:strCache>
                <c:ptCount val="1"/>
                <c:pt idx="0">
                  <c:v>Estació de Sant Vivenç de Calders</c:v>
                </c:pt>
              </c:strCache>
            </c:strRef>
          </c:cat>
          <c:val>
            <c:numRef>
              <c:f>'anys 1997-2018'!$G$131</c:f>
              <c:numCache>
                <c:ptCount val="1"/>
                <c:pt idx="0">
                  <c:v>97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1997-2018'!$G$148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1997-2018'!$G$166</c:f>
              <c:numCache>
                <c:ptCount val="1"/>
                <c:pt idx="0">
                  <c:v>95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1997-2018'!$G$184</c:f>
              <c:numCache>
                <c:ptCount val="1"/>
                <c:pt idx="0">
                  <c:v>96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1997-2018'!$G$203</c:f>
              <c:numCache>
                <c:ptCount val="1"/>
                <c:pt idx="0">
                  <c:v>99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1997-2018'!$G$222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1997-2018'!$G$241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1997-2018'!$G$260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1997-2018'!$G$279</c:f>
              <c:numCache>
                <c:ptCount val="1"/>
                <c:pt idx="0">
                  <c:v>71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1997-2018'!$G$299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1997-2018'!$G$321</c:f>
              <c:numCache>
                <c:ptCount val="1"/>
                <c:pt idx="0">
                  <c:v>65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1997-2018'!$G$343</c:f>
              <c:numCache>
                <c:ptCount val="1"/>
                <c:pt idx="0">
                  <c:v>73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1997-2018'!$G$365</c:f>
              <c:numCache>
                <c:ptCount val="1"/>
                <c:pt idx="0">
                  <c:v>66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1997-2018'!$G$387</c:f>
              <c:numCache>
                <c:ptCount val="1"/>
                <c:pt idx="0">
                  <c:v>72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1997-2018'!$G$409</c:f>
              <c:numCache>
                <c:ptCount val="1"/>
                <c:pt idx="0">
                  <c:v>81</c:v>
                </c:pt>
              </c:numCache>
            </c:numRef>
          </c:val>
        </c:ser>
        <c:overlap val="-50"/>
        <c:gapWidth val="110"/>
        <c:axId val="20763885"/>
        <c:axId val="52657238"/>
      </c:bar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2657238"/>
        <c:crosses val="autoZero"/>
        <c:auto val="1"/>
        <c:lblOffset val="100"/>
        <c:noMultiLvlLbl val="0"/>
      </c:catAx>
      <c:valAx>
        <c:axId val="52657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63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Disseminats Població Total (evolució anual)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975"/>
          <c:w val="0.93825"/>
          <c:h val="0.73475"/>
        </c:manualLayout>
      </c:layout>
      <c:barChart>
        <c:barDir val="col"/>
        <c:grouping val="clustered"/>
        <c:varyColors val="0"/>
        <c:ser>
          <c:idx val="10"/>
          <c:order val="0"/>
          <c:tx>
            <c:v>any 2007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1997-2018'!$G$188</c:f>
              <c:numCache>
                <c:ptCount val="1"/>
                <c:pt idx="0">
                  <c:v>17</c:v>
                </c:pt>
              </c:numCache>
            </c:numRef>
          </c:val>
        </c:ser>
        <c:ser>
          <c:idx val="0"/>
          <c:order val="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1997-2018'!$G$207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1"/>
          <c:order val="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1997-2018'!$G$226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1997-2018'!$G$245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1997-2018'!$G$264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1997-2018'!$G$283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1997-2018'!$B$305</c:f>
              <c:strCache>
                <c:ptCount val="1"/>
                <c:pt idx="0">
                  <c:v>Disseminats</c:v>
                </c:pt>
              </c:strCache>
            </c:strRef>
          </c:cat>
          <c:val>
            <c:numRef>
              <c:f>'anys 1997-2018'!$G$305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1997-2018'!$G$327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7"/>
          <c:order val="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8"/>
          <c:order val="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1997-2018'!$G$371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9"/>
          <c:order val="1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1997-2018'!$G$393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11"/>
          <c:order val="1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1997-2018'!$G$415</c:f>
              <c:numCache>
                <c:ptCount val="1"/>
                <c:pt idx="0">
                  <c:v>27</c:v>
                </c:pt>
              </c:numCache>
            </c:numRef>
          </c:val>
        </c:ser>
        <c:axId val="4153095"/>
        <c:axId val="37377856"/>
      </c:bar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auto val="1"/>
        <c:lblOffset val="100"/>
        <c:noMultiLvlLbl val="0"/>
      </c:catAx>
      <c:valAx>
        <c:axId val="3737785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Habitants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3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3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Platja de Coma-ruga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1997-2018'!$G$13</c:f>
              <c:numCache>
                <c:ptCount val="1"/>
                <c:pt idx="0">
                  <c:v>1732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1997-2018'!$G$29</c:f>
              <c:numCache>
                <c:ptCount val="1"/>
                <c:pt idx="0">
                  <c:v>1967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1997-2018'!$G$45</c:f>
              <c:numCache>
                <c:ptCount val="1"/>
                <c:pt idx="0">
                  <c:v>2217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1997-2018'!$G$62</c:f>
              <c:numCache>
                <c:ptCount val="1"/>
                <c:pt idx="0">
                  <c:v>2414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1997-2018'!$G$79</c:f>
              <c:numCache>
                <c:ptCount val="1"/>
                <c:pt idx="0">
                  <c:v>2614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1997-2018'!$G$96</c:f>
              <c:numCache>
                <c:ptCount val="1"/>
                <c:pt idx="0">
                  <c:v>2846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1997-2018'!$G$112</c:f>
              <c:numCache>
                <c:ptCount val="1"/>
                <c:pt idx="0">
                  <c:v>3025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1997-2018'!$G$128</c:f>
              <c:numCache>
                <c:ptCount val="1"/>
                <c:pt idx="0">
                  <c:v>3242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1997-2018'!$G$145</c:f>
              <c:numCache>
                <c:ptCount val="1"/>
                <c:pt idx="0">
                  <c:v>3506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1997-2018'!$G$163</c:f>
              <c:numCache>
                <c:ptCount val="1"/>
                <c:pt idx="0">
                  <c:v>3628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1997-2018'!$G$181</c:f>
              <c:numCache>
                <c:ptCount val="1"/>
                <c:pt idx="0">
                  <c:v>3865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1997-2018'!$G$200</c:f>
              <c:numCache>
                <c:ptCount val="1"/>
                <c:pt idx="0">
                  <c:v>4023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1997-2018'!$G$219</c:f>
              <c:numCache>
                <c:ptCount val="1"/>
                <c:pt idx="0">
                  <c:v>4021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1997-2018'!$G$238</c:f>
              <c:numCache>
                <c:ptCount val="1"/>
                <c:pt idx="0">
                  <c:v>4006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1997-2018'!$G$257</c:f>
              <c:numCache>
                <c:ptCount val="1"/>
                <c:pt idx="0">
                  <c:v>3969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1997-2018'!$G$276</c:f>
              <c:numCache>
                <c:ptCount val="1"/>
                <c:pt idx="0">
                  <c:v>3910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1997-2018'!$G$295</c:f>
              <c:numCache>
                <c:ptCount val="1"/>
                <c:pt idx="0">
                  <c:v>2408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1997-2018'!$G$317</c:f>
              <c:numCache>
                <c:ptCount val="1"/>
                <c:pt idx="0">
                  <c:v>2417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1997-2018'!$G$339</c:f>
              <c:numCache>
                <c:ptCount val="1"/>
                <c:pt idx="0">
                  <c:v>2362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1997-2018'!$G$361</c:f>
              <c:numCache>
                <c:ptCount val="1"/>
                <c:pt idx="0">
                  <c:v>2392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1997-2018'!$G$383</c:f>
              <c:numCache>
                <c:ptCount val="1"/>
                <c:pt idx="0">
                  <c:v>2460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1997-2018'!$B$11</c:f>
              <c:strCache>
                <c:ptCount val="1"/>
                <c:pt idx="0">
                  <c:v>any 1997</c:v>
                </c:pt>
              </c:strCache>
            </c:strRef>
          </c:cat>
          <c:val>
            <c:numRef>
              <c:f>'anys 1997-2018'!$G$405</c:f>
              <c:numCache>
                <c:ptCount val="1"/>
                <c:pt idx="0">
                  <c:v>2522</c:v>
                </c:pt>
              </c:numCache>
            </c:numRef>
          </c:val>
        </c:ser>
        <c:overlap val="-50"/>
        <c:gapWidth val="110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00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Platja del Francàs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65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1997-2018'!$B$9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1997-2018'!$G$14</c:f>
              <c:numCache>
                <c:ptCount val="1"/>
                <c:pt idx="0">
                  <c:v>488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1997-2018'!$G$30</c:f>
              <c:numCache>
                <c:ptCount val="1"/>
                <c:pt idx="0">
                  <c:v>485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1997-2018'!$G$46</c:f>
              <c:numCache>
                <c:ptCount val="1"/>
                <c:pt idx="0">
                  <c:v>517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1997-2018'!$G$63</c:f>
              <c:numCache>
                <c:ptCount val="1"/>
                <c:pt idx="0">
                  <c:v>593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1997-2018'!$G$80</c:f>
              <c:numCache>
                <c:ptCount val="1"/>
                <c:pt idx="0">
                  <c:v>598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1997-2018'!$G$97</c:f>
              <c:numCache>
                <c:ptCount val="1"/>
                <c:pt idx="0">
                  <c:v>648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1997-2018'!$G$113</c:f>
              <c:numCache>
                <c:ptCount val="1"/>
                <c:pt idx="0">
                  <c:v>800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1997-2018'!$G$129</c:f>
              <c:numCache>
                <c:ptCount val="1"/>
                <c:pt idx="0">
                  <c:v>968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1997-2018'!$G$146</c:f>
              <c:numCache>
                <c:ptCount val="1"/>
                <c:pt idx="0">
                  <c:v>1060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1997-2018'!$G$164</c:f>
              <c:numCache>
                <c:ptCount val="1"/>
                <c:pt idx="0">
                  <c:v>1146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1997-2018'!$G$182</c:f>
              <c:numCache>
                <c:ptCount val="1"/>
                <c:pt idx="0">
                  <c:v>1281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1997-2018'!$G$201</c:f>
              <c:numCache>
                <c:ptCount val="1"/>
                <c:pt idx="0">
                  <c:v>1305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1997-2018'!$G$220</c:f>
              <c:numCache>
                <c:ptCount val="1"/>
                <c:pt idx="0">
                  <c:v>1341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1997-2018'!$G$239</c:f>
              <c:numCache>
                <c:ptCount val="1"/>
                <c:pt idx="0">
                  <c:v>1385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1997-2018'!$G$258</c:f>
              <c:numCache>
                <c:ptCount val="1"/>
                <c:pt idx="0">
                  <c:v>1384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1997-2018'!$G$277</c:f>
              <c:numCache>
                <c:ptCount val="1"/>
                <c:pt idx="0">
                  <c:v>1396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1997-2018'!$G$296</c:f>
              <c:numCache>
                <c:ptCount val="1"/>
                <c:pt idx="0">
                  <c:v>786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1997-2018'!$G$318</c:f>
              <c:numCache>
                <c:ptCount val="1"/>
                <c:pt idx="0">
                  <c:v>740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1997-2018'!$G$340</c:f>
              <c:numCache>
                <c:ptCount val="1"/>
                <c:pt idx="0">
                  <c:v>738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1997-2018'!$G$362</c:f>
              <c:numCache>
                <c:ptCount val="1"/>
                <c:pt idx="0">
                  <c:v>731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1997-2018'!$G$384</c:f>
              <c:numCache>
                <c:ptCount val="1"/>
                <c:pt idx="0">
                  <c:v>763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1997-2018'!$B$46</c:f>
              <c:strCache>
                <c:ptCount val="1"/>
                <c:pt idx="0">
                  <c:v>El Francàs</c:v>
                </c:pt>
              </c:strCache>
            </c:strRef>
          </c:cat>
          <c:val>
            <c:numRef>
              <c:f>'anys 1997-2018'!$G$406</c:f>
              <c:numCache>
                <c:ptCount val="1"/>
                <c:pt idx="0">
                  <c:v>775</c:v>
                </c:pt>
              </c:numCache>
            </c:numRef>
          </c:val>
        </c:ser>
        <c:overlap val="-50"/>
        <c:gapWidth val="110"/>
        <c:axId val="58767517"/>
        <c:axId val="59145606"/>
      </c:barChart>
      <c:catAx>
        <c:axId val="58767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9145606"/>
        <c:crosses val="autoZero"/>
        <c:auto val="1"/>
        <c:lblOffset val="100"/>
        <c:noMultiLvlLbl val="0"/>
      </c:catAx>
      <c:valAx>
        <c:axId val="5914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67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Mas Astor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1997-2018'!$G$300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1"/>
          <c:order val="1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1997-2018'!$G$322</c:f>
              <c:numCache>
                <c:ptCount val="1"/>
                <c:pt idx="0">
                  <c:v>191</c:v>
                </c:pt>
              </c:numCache>
            </c:numRef>
          </c:val>
        </c:ser>
        <c:ser>
          <c:idx val="2"/>
          <c:order val="2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1997-2018'!$G$344</c:f>
              <c:numCache>
                <c:ptCount val="1"/>
                <c:pt idx="0">
                  <c:v>180</c:v>
                </c:pt>
              </c:numCache>
            </c:numRef>
          </c:val>
        </c:ser>
        <c:ser>
          <c:idx val="3"/>
          <c:order val="3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1997-2018'!$G$366</c:f>
              <c:numCache>
                <c:ptCount val="1"/>
                <c:pt idx="0">
                  <c:v>185</c:v>
                </c:pt>
              </c:numCache>
            </c:numRef>
          </c:val>
        </c:ser>
        <c:ser>
          <c:idx val="4"/>
          <c:order val="4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1997-2018'!$G$388</c:f>
              <c:numCache>
                <c:ptCount val="1"/>
                <c:pt idx="0">
                  <c:v>175</c:v>
                </c:pt>
              </c:numCache>
            </c:numRef>
          </c:val>
        </c:ser>
        <c:ser>
          <c:idx val="5"/>
          <c:order val="5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1997-2018'!$B$300</c:f>
              <c:strCache>
                <c:ptCount val="1"/>
                <c:pt idx="0">
                  <c:v>Mas Astor</c:v>
                </c:pt>
              </c:strCache>
            </c:strRef>
          </c:cat>
          <c:val>
            <c:numRef>
              <c:f>'anys 1997-2018'!$G$410</c:f>
              <c:numCache>
                <c:ptCount val="1"/>
                <c:pt idx="0">
                  <c:v>186</c:v>
                </c:pt>
              </c:numCache>
            </c:numRef>
          </c:val>
        </c:ser>
        <c:overlap val="-50"/>
        <c:gapWidth val="110"/>
        <c:axId val="62548407"/>
        <c:axId val="26064752"/>
      </c:barChart>
      <c:catAx>
        <c:axId val="62548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064752"/>
        <c:crossesAt val="0"/>
        <c:auto val="1"/>
        <c:lblOffset val="100"/>
        <c:noMultiLvlLbl val="0"/>
      </c:catAx>
      <c:valAx>
        <c:axId val="26064752"/>
        <c:scaling>
          <c:orientation val="minMax"/>
          <c:max val="2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548407"/>
        <c:crossesAt val="1"/>
        <c:crossBetween val="between"/>
        <c:dispUnits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Mas Borràs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1997-2018'!$G$301</c:f>
              <c:numCache>
                <c:ptCount val="1"/>
                <c:pt idx="0">
                  <c:v>292</c:v>
                </c:pt>
              </c:numCache>
            </c:numRef>
          </c:val>
        </c:ser>
        <c:ser>
          <c:idx val="1"/>
          <c:order val="1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1997-2018'!$G$323</c:f>
              <c:numCache>
                <c:ptCount val="1"/>
                <c:pt idx="0">
                  <c:v>298</c:v>
                </c:pt>
              </c:numCache>
            </c:numRef>
          </c:val>
        </c:ser>
        <c:ser>
          <c:idx val="2"/>
          <c:order val="2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1997-2018'!$G$345</c:f>
              <c:numCache>
                <c:ptCount val="1"/>
                <c:pt idx="0">
                  <c:v>285</c:v>
                </c:pt>
              </c:numCache>
            </c:numRef>
          </c:val>
        </c:ser>
        <c:ser>
          <c:idx val="3"/>
          <c:order val="3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1997-2018'!$B$301</c:f>
              <c:strCache>
                <c:ptCount val="1"/>
                <c:pt idx="0">
                  <c:v>Mas Borràs</c:v>
                </c:pt>
              </c:strCache>
            </c:strRef>
          </c:cat>
          <c:val>
            <c:numRef>
              <c:f>'anys 1997-2018'!$G$367</c:f>
              <c:numCache>
                <c:ptCount val="1"/>
                <c:pt idx="0">
                  <c:v>287</c:v>
                </c:pt>
              </c:numCache>
            </c:numRef>
          </c:val>
        </c:ser>
        <c:ser>
          <c:idx val="4"/>
          <c:order val="4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1997-2018'!$G$389</c:f>
              <c:numCache>
                <c:ptCount val="1"/>
                <c:pt idx="0">
                  <c:v>327</c:v>
                </c:pt>
              </c:numCache>
            </c:numRef>
          </c:val>
        </c:ser>
        <c:ser>
          <c:idx val="5"/>
          <c:order val="5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1997-2018'!$G$411</c:f>
              <c:numCache>
                <c:ptCount val="1"/>
                <c:pt idx="0">
                  <c:v>338</c:v>
                </c:pt>
              </c:numCache>
            </c:numRef>
          </c:val>
        </c:ser>
        <c:overlap val="-50"/>
        <c:gapWidth val="110"/>
        <c:axId val="33256177"/>
        <c:axId val="30870138"/>
      </c:barChart>
      <c:catAx>
        <c:axId val="33256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870138"/>
        <c:crossesAt val="0"/>
        <c:auto val="1"/>
        <c:lblOffset val="100"/>
        <c:noMultiLvlLbl val="0"/>
      </c:catAx>
      <c:valAx>
        <c:axId val="30870138"/>
        <c:scaling>
          <c:orientation val="minMax"/>
          <c:max val="3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256177"/>
        <c:crossesAt val="1"/>
        <c:crossBetween val="between"/>
        <c:dispUnits/>
        <c:majorUnit val="5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Els Masos
Població Total (evolució anual)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625"/>
          <c:w val="0.9287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1997-2018'!$B$298</c:f>
              <c:strCache>
                <c:ptCount val="1"/>
                <c:pt idx="0">
                  <c:v>Els Masos</c:v>
                </c:pt>
              </c:strCache>
            </c:strRef>
          </c:cat>
          <c:val>
            <c:numRef>
              <c:f>'anys 1997-2018'!$G$298</c:f>
              <c:numCache>
                <c:ptCount val="1"/>
                <c:pt idx="0">
                  <c:v>1669</c:v>
                </c:pt>
              </c:numCache>
            </c:numRef>
          </c:val>
        </c:ser>
        <c:ser>
          <c:idx val="1"/>
          <c:order val="1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1997-2018'!$G$320</c:f>
              <c:numCache>
                <c:ptCount val="1"/>
                <c:pt idx="0">
                  <c:v>1614</c:v>
                </c:pt>
              </c:numCache>
            </c:numRef>
          </c:val>
        </c:ser>
        <c:ser>
          <c:idx val="2"/>
          <c:order val="2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1997-2018'!$G$342</c:f>
              <c:numCache>
                <c:ptCount val="1"/>
                <c:pt idx="0">
                  <c:v>1596</c:v>
                </c:pt>
              </c:numCache>
            </c:numRef>
          </c:val>
        </c:ser>
        <c:ser>
          <c:idx val="3"/>
          <c:order val="3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1997-2018'!$G$364</c:f>
              <c:numCache>
                <c:ptCount val="1"/>
                <c:pt idx="0">
                  <c:v>1636</c:v>
                </c:pt>
              </c:numCache>
            </c:numRef>
          </c:val>
        </c:ser>
        <c:ser>
          <c:idx val="4"/>
          <c:order val="4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1997-2018'!$G$386</c:f>
              <c:numCache>
                <c:ptCount val="1"/>
                <c:pt idx="0">
                  <c:v>1645</c:v>
                </c:pt>
              </c:numCache>
            </c:numRef>
          </c:val>
        </c:ser>
        <c:ser>
          <c:idx val="5"/>
          <c:order val="5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1997-2018'!$G$408</c:f>
              <c:numCache>
                <c:ptCount val="1"/>
                <c:pt idx="0">
                  <c:v>1707</c:v>
                </c:pt>
              </c:numCache>
            </c:numRef>
          </c:val>
        </c:ser>
        <c:overlap val="-50"/>
        <c:gapWidth val="110"/>
        <c:axId val="9395787"/>
        <c:axId val="17453220"/>
      </c:barChart>
      <c:catAx>
        <c:axId val="9395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7453220"/>
        <c:crossesAt val="0"/>
        <c:auto val="1"/>
        <c:lblOffset val="100"/>
        <c:noMultiLvlLbl val="0"/>
      </c:catAx>
      <c:valAx>
        <c:axId val="17453220"/>
        <c:scaling>
          <c:orientation val="minMax"/>
          <c:max val="1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395787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37"/>
          <c:w val="0.97225"/>
          <c:h val="0.0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El Vendrell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875"/>
          <c:w val="0.97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1997-2018'!$B$9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1997-2018'!$G$15</c:f>
              <c:numCache>
                <c:ptCount val="1"/>
                <c:pt idx="0">
                  <c:v>16939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1997-2018'!$G$31</c:f>
              <c:numCache>
                <c:ptCount val="1"/>
                <c:pt idx="0">
                  <c:v>17762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1997-2018'!$G$47</c:f>
              <c:numCache>
                <c:ptCount val="1"/>
                <c:pt idx="0">
                  <c:v>18712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1997-2018'!$G$64</c:f>
              <c:numCache>
                <c:ptCount val="1"/>
                <c:pt idx="0">
                  <c:v>19536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1997-2018'!$G$81</c:f>
              <c:numCache>
                <c:ptCount val="1"/>
                <c:pt idx="0">
                  <c:v>20634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1997-2018'!$G$98</c:f>
              <c:numCache>
                <c:ptCount val="1"/>
                <c:pt idx="0">
                  <c:v>21729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1997-2018'!$G$114</c:f>
              <c:numCache>
                <c:ptCount val="1"/>
                <c:pt idx="0">
                  <c:v>22846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1997-2018'!$B$64</c:f>
              <c:strCache>
                <c:ptCount val="1"/>
                <c:pt idx="0">
                  <c:v>El Vendrell</c:v>
                </c:pt>
              </c:strCache>
            </c:strRef>
          </c:cat>
          <c:val>
            <c:numRef>
              <c:f>'anys 1997-2018'!$G$130</c:f>
              <c:numCache>
                <c:ptCount val="1"/>
                <c:pt idx="0">
                  <c:v>24233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1997-2018'!$G$147</c:f>
              <c:numCache>
                <c:ptCount val="1"/>
                <c:pt idx="0">
                  <c:v>25492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1997-2018'!$G$165</c:f>
              <c:numCache>
                <c:ptCount val="1"/>
                <c:pt idx="0">
                  <c:v>26390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1997-2018'!$G$183</c:f>
              <c:numCache>
                <c:ptCount val="1"/>
                <c:pt idx="0">
                  <c:v>27609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1997-2018'!$G$202</c:f>
              <c:numCache>
                <c:ptCount val="1"/>
                <c:pt idx="0">
                  <c:v>27787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1997-2018'!$G$221</c:f>
              <c:numCache>
                <c:ptCount val="1"/>
                <c:pt idx="0">
                  <c:v>28220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1997-2018'!$G$240</c:f>
              <c:numCache>
                <c:ptCount val="1"/>
                <c:pt idx="0">
                  <c:v>28636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1997-2018'!$G$259</c:f>
              <c:numCache>
                <c:ptCount val="1"/>
                <c:pt idx="0">
                  <c:v>28751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1997-2018'!$G$278</c:f>
              <c:numCache>
                <c:ptCount val="1"/>
                <c:pt idx="0">
                  <c:v>28937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1997-2018'!$G$297</c:f>
              <c:numCache>
                <c:ptCount val="1"/>
                <c:pt idx="0">
                  <c:v>28896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1997-2018'!$G$319</c:f>
              <c:numCache>
                <c:ptCount val="1"/>
                <c:pt idx="0">
                  <c:v>28711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1997-2018'!$G$341</c:f>
              <c:numCache>
                <c:ptCount val="1"/>
                <c:pt idx="0">
                  <c:v>28815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1997-2018'!$G$341</c:f>
              <c:numCache>
                <c:ptCount val="1"/>
                <c:pt idx="0">
                  <c:v>28815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1997-2018'!$G$385</c:f>
              <c:numCache>
                <c:ptCount val="1"/>
                <c:pt idx="0">
                  <c:v>29168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1997-2018'!$G$407</c:f>
              <c:numCache>
                <c:ptCount val="1"/>
                <c:pt idx="0">
                  <c:v>29399</c:v>
                </c:pt>
              </c:numCache>
            </c:numRef>
          </c:val>
        </c:ser>
        <c:overlap val="-50"/>
        <c:gapWidth val="110"/>
        <c:axId val="22861253"/>
        <c:axId val="4424686"/>
      </c:barChart>
      <c:catAx>
        <c:axId val="2286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424686"/>
        <c:crosses val="autoZero"/>
        <c:auto val="1"/>
        <c:lblOffset val="100"/>
        <c:noMultiLvlLbl val="0"/>
      </c:catAx>
      <c:valAx>
        <c:axId val="4424686"/>
        <c:scaling>
          <c:orientation val="minMax"/>
          <c:max val="35000"/>
        </c:scaling>
        <c:axPos val="l"/>
        <c:delete val="0"/>
        <c:numFmt formatCode="General" sourceLinked="1"/>
        <c:majorTickMark val="out"/>
        <c:minorTickMark val="none"/>
        <c:tickLblPos val="nextTo"/>
        <c:crossAx val="228612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Platja de Sant Salvador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"/>
          <c:h val="0.79875"/>
        </c:manualLayout>
      </c:layout>
      <c:barChart>
        <c:barDir val="col"/>
        <c:grouping val="clustered"/>
        <c:varyColors val="0"/>
        <c:ser>
          <c:idx val="11"/>
          <c:order val="0"/>
          <c:tx>
            <c:v>any 1997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1997-2018'!$G$17</c:f>
              <c:numCache>
                <c:ptCount val="1"/>
                <c:pt idx="0">
                  <c:v>361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1997-2018'!$G$33</c:f>
              <c:numCache>
                <c:ptCount val="1"/>
                <c:pt idx="0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1997-2018'!$G$49</c:f>
              <c:numCache>
                <c:ptCount val="1"/>
                <c:pt idx="0">
                  <c:v>402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1997-2018'!$G$66</c:f>
              <c:numCache>
                <c:ptCount val="1"/>
                <c:pt idx="0">
                  <c:v>444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1997-2018'!$G$83</c:f>
              <c:numCache>
                <c:ptCount val="1"/>
                <c:pt idx="0">
                  <c:v>519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1997-2018'!$G$100</c:f>
              <c:numCache>
                <c:ptCount val="1"/>
                <c:pt idx="0">
                  <c:v>556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1997-2018'!$G$116</c:f>
              <c:numCache>
                <c:ptCount val="1"/>
                <c:pt idx="0">
                  <c:v>609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1997-2018'!$G$132</c:f>
              <c:numCache>
                <c:ptCount val="1"/>
                <c:pt idx="0">
                  <c:v>700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1997-2018'!$G$149</c:f>
              <c:numCache>
                <c:ptCount val="1"/>
                <c:pt idx="0">
                  <c:v>767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1997-2018'!$G$167</c:f>
              <c:numCache>
                <c:ptCount val="1"/>
                <c:pt idx="0">
                  <c:v>782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1997-2018'!$G$185</c:f>
              <c:numCache>
                <c:ptCount val="1"/>
                <c:pt idx="0">
                  <c:v>805</c:v>
                </c:pt>
              </c:numCache>
            </c:numRef>
          </c:val>
        </c:ser>
        <c:ser>
          <c:idx val="0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1997-2018'!$G$204</c:f>
              <c:numCache>
                <c:ptCount val="1"/>
                <c:pt idx="0">
                  <c:v>873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1997-2018'!$B$17</c:f>
              <c:strCache>
                <c:ptCount val="1"/>
                <c:pt idx="0">
                  <c:v>Sant Salvador</c:v>
                </c:pt>
              </c:strCache>
            </c:strRef>
          </c:cat>
          <c:val>
            <c:numRef>
              <c:f>'anys 1997-2018'!$G$223</c:f>
              <c:numCache>
                <c:ptCount val="1"/>
                <c:pt idx="0">
                  <c:v>901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1997-2018'!$G$242</c:f>
              <c:numCache>
                <c:ptCount val="1"/>
                <c:pt idx="0">
                  <c:v>876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1997-2018'!$G$261</c:f>
              <c:numCache>
                <c:ptCount val="1"/>
                <c:pt idx="0">
                  <c:v>803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1997-2018'!$G$280</c:f>
              <c:numCache>
                <c:ptCount val="1"/>
                <c:pt idx="0">
                  <c:v>822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1997-2018'!$G$302</c:f>
              <c:numCache>
                <c:ptCount val="1"/>
                <c:pt idx="0">
                  <c:v>795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1997-2018'!$G$324</c:f>
              <c:numCache>
                <c:ptCount val="1"/>
                <c:pt idx="0">
                  <c:v>783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1997-2018'!$G$346</c:f>
              <c:numCache>
                <c:ptCount val="1"/>
                <c:pt idx="0">
                  <c:v>785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1997-2018'!$G$368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1997-2018'!$G$390</c:f>
              <c:numCache>
                <c:ptCount val="1"/>
                <c:pt idx="0">
                  <c:v>766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1997-2018'!$G$412</c:f>
              <c:numCache>
                <c:ptCount val="1"/>
                <c:pt idx="0">
                  <c:v>805</c:v>
                </c:pt>
              </c:numCache>
            </c:numRef>
          </c:val>
        </c:ser>
        <c:overlap val="-50"/>
        <c:gapWidth val="110"/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2855256"/>
        <c:crosses val="autoZero"/>
        <c:auto val="1"/>
        <c:lblOffset val="100"/>
        <c:noMultiLvlLbl val="0"/>
      </c:catAx>
      <c:valAx>
        <c:axId val="22855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22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Sector Sanatori
Població Total (evolució anual)</a:t>
            </a:r>
          </a:p>
        </c:rich>
      </c:tx>
      <c:layout>
        <c:manualLayout>
          <c:xMode val="factor"/>
          <c:yMode val="factor"/>
          <c:x val="0.0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25"/>
          <c:w val="0.9652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'anys 1997-2018'!$B$9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1997-2018'!$G$19</c:f>
              <c:numCache>
                <c:ptCount val="1"/>
                <c:pt idx="0">
                  <c:v>479</c:v>
                </c:pt>
              </c:numCache>
            </c:numRef>
          </c:val>
        </c:ser>
        <c:ser>
          <c:idx val="1"/>
          <c:order val="1"/>
          <c:tx>
            <c:strRef>
              <c:f>'anys 1997-2018'!$B$27</c:f>
              <c:strCache>
                <c:ptCount val="1"/>
                <c:pt idx="0">
                  <c:v>any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1997-2018'!$G$35</c:f>
              <c:numCache>
                <c:ptCount val="1"/>
                <c:pt idx="0">
                  <c:v>539</c:v>
                </c:pt>
              </c:numCache>
            </c:numRef>
          </c:val>
        </c:ser>
        <c:ser>
          <c:idx val="2"/>
          <c:order val="2"/>
          <c:tx>
            <c:strRef>
              <c:f>'anys 1997-2018'!$B$42</c:f>
              <c:strCache>
                <c:ptCount val="1"/>
                <c:pt idx="0">
                  <c:v>any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1997-2018'!$G$51</c:f>
              <c:numCache>
                <c:ptCount val="1"/>
                <c:pt idx="0">
                  <c:v>588</c:v>
                </c:pt>
              </c:numCache>
            </c:numRef>
          </c:val>
        </c:ser>
        <c:ser>
          <c:idx val="3"/>
          <c:order val="3"/>
          <c:tx>
            <c:strRef>
              <c:f>'anys 1997-2018'!$B$59</c:f>
              <c:strCache>
                <c:ptCount val="1"/>
                <c:pt idx="0">
                  <c:v>any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1997-2018'!$G$68</c:f>
              <c:numCache>
                <c:ptCount val="1"/>
                <c:pt idx="0">
                  <c:v>724</c:v>
                </c:pt>
              </c:numCache>
            </c:numRef>
          </c:val>
        </c:ser>
        <c:ser>
          <c:idx val="4"/>
          <c:order val="4"/>
          <c:tx>
            <c:strRef>
              <c:f>'anys 1997-2018'!$B$76</c:f>
              <c:strCache>
                <c:ptCount val="1"/>
                <c:pt idx="0">
                  <c:v>any 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1997-2018'!$G$85</c:f>
              <c:numCache>
                <c:ptCount val="1"/>
                <c:pt idx="0">
                  <c:v>805</c:v>
                </c:pt>
              </c:numCache>
            </c:numRef>
          </c:val>
        </c:ser>
        <c:ser>
          <c:idx val="5"/>
          <c:order val="5"/>
          <c:tx>
            <c:strRef>
              <c:f>'anys 1997-2018'!$B$93</c:f>
              <c:strCache>
                <c:ptCount val="1"/>
                <c:pt idx="0">
                  <c:v>any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1997-2018'!$G$102</c:f>
              <c:numCache>
                <c:ptCount val="1"/>
                <c:pt idx="0">
                  <c:v>889</c:v>
                </c:pt>
              </c:numCache>
            </c:numRef>
          </c:val>
        </c:ser>
        <c:ser>
          <c:idx val="6"/>
          <c:order val="6"/>
          <c:tx>
            <c:strRef>
              <c:f>'anys 1997-2018'!$B$109</c:f>
              <c:strCache>
                <c:ptCount val="1"/>
                <c:pt idx="0">
                  <c:v>any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1997-2018'!$G$118</c:f>
              <c:numCache>
                <c:ptCount val="1"/>
                <c:pt idx="0">
                  <c:v>928</c:v>
                </c:pt>
              </c:numCache>
            </c:numRef>
          </c:val>
        </c:ser>
        <c:ser>
          <c:idx val="7"/>
          <c:order val="7"/>
          <c:tx>
            <c:strRef>
              <c:f>'anys 1997-2018'!$B$125</c:f>
              <c:strCache>
                <c:ptCount val="1"/>
                <c:pt idx="0">
                  <c:v>any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'anys 1997-2018'!$B$35</c:f>
              <c:strCache>
                <c:ptCount val="1"/>
                <c:pt idx="0">
                  <c:v>Sector Sanatori</c:v>
                </c:pt>
              </c:strCache>
            </c:strRef>
          </c:cat>
          <c:val>
            <c:numRef>
              <c:f>'anys 1997-2018'!$G$134</c:f>
              <c:numCache>
                <c:ptCount val="1"/>
                <c:pt idx="0">
                  <c:v>1142</c:v>
                </c:pt>
              </c:numCache>
            </c:numRef>
          </c:val>
        </c:ser>
        <c:ser>
          <c:idx val="8"/>
          <c:order val="8"/>
          <c:tx>
            <c:strRef>
              <c:f>'anys 1997-2018'!$B$142</c:f>
              <c:strCache>
                <c:ptCount val="1"/>
                <c:pt idx="0">
                  <c:v>any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1997-2018'!$G$151</c:f>
              <c:numCache>
                <c:ptCount val="1"/>
                <c:pt idx="0">
                  <c:v>1346</c:v>
                </c:pt>
              </c:numCache>
            </c:numRef>
          </c:val>
        </c:ser>
        <c:ser>
          <c:idx val="9"/>
          <c:order val="9"/>
          <c:tx>
            <c:strRef>
              <c:f>'anys 1997-2018'!$B$160</c:f>
              <c:strCache>
                <c:ptCount val="1"/>
                <c:pt idx="0">
                  <c:v>any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1997-2018'!$G$169</c:f>
              <c:numCache>
                <c:ptCount val="1"/>
                <c:pt idx="0">
                  <c:v>1485</c:v>
                </c:pt>
              </c:numCache>
            </c:numRef>
          </c:val>
        </c:ser>
        <c:ser>
          <c:idx val="10"/>
          <c:order val="10"/>
          <c:tx>
            <c:v>any 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1997-2018'!$G$187</c:f>
              <c:numCache>
                <c:ptCount val="1"/>
                <c:pt idx="0">
                  <c:v>1711</c:v>
                </c:pt>
              </c:numCache>
            </c:numRef>
          </c:val>
        </c:ser>
        <c:ser>
          <c:idx val="11"/>
          <c:order val="11"/>
          <c:tx>
            <c:v>any 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1997-2018'!$G$206</c:f>
              <c:numCache>
                <c:ptCount val="1"/>
                <c:pt idx="0">
                  <c:v>1748</c:v>
                </c:pt>
              </c:numCache>
            </c:numRef>
          </c:val>
        </c:ser>
        <c:ser>
          <c:idx val="12"/>
          <c:order val="12"/>
          <c:tx>
            <c:v>any 2009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1997-2018'!$G$225</c:f>
              <c:numCache>
                <c:ptCount val="1"/>
                <c:pt idx="0">
                  <c:v>1829</c:v>
                </c:pt>
              </c:numCache>
            </c:numRef>
          </c:val>
        </c:ser>
        <c:ser>
          <c:idx val="13"/>
          <c:order val="13"/>
          <c:tx>
            <c:v>any 2010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1997-2018'!$G$244</c:f>
              <c:numCache>
                <c:ptCount val="1"/>
                <c:pt idx="0">
                  <c:v>1839</c:v>
                </c:pt>
              </c:numCache>
            </c:numRef>
          </c:val>
        </c:ser>
        <c:ser>
          <c:idx val="14"/>
          <c:order val="14"/>
          <c:tx>
            <c:v>any 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1997-2018'!$G$263</c:f>
              <c:numCache>
                <c:ptCount val="1"/>
                <c:pt idx="0">
                  <c:v>1803</c:v>
                </c:pt>
              </c:numCache>
            </c:numRef>
          </c:val>
        </c:ser>
        <c:ser>
          <c:idx val="15"/>
          <c:order val="15"/>
          <c:tx>
            <c:v>any 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1997-2018'!$G$282</c:f>
              <c:numCache>
                <c:ptCount val="1"/>
                <c:pt idx="0">
                  <c:v>1814</c:v>
                </c:pt>
              </c:numCache>
            </c:numRef>
          </c:val>
        </c:ser>
        <c:ser>
          <c:idx val="16"/>
          <c:order val="16"/>
          <c:tx>
            <c:v>any 2013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1997-2018'!$G$304</c:f>
              <c:numCache>
                <c:ptCount val="1"/>
                <c:pt idx="0">
                  <c:v>1814</c:v>
                </c:pt>
              </c:numCache>
            </c:numRef>
          </c:val>
        </c:ser>
        <c:ser>
          <c:idx val="17"/>
          <c:order val="17"/>
          <c:tx>
            <c:v>any 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1997-2018'!$G$326</c:f>
              <c:numCache>
                <c:ptCount val="1"/>
                <c:pt idx="0">
                  <c:v>1816</c:v>
                </c:pt>
              </c:numCache>
            </c:numRef>
          </c:val>
        </c:ser>
        <c:ser>
          <c:idx val="18"/>
          <c:order val="18"/>
          <c:tx>
            <c:v>any 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1997-2018'!$G$348</c:f>
              <c:numCache>
                <c:ptCount val="1"/>
                <c:pt idx="0">
                  <c:v>1825</c:v>
                </c:pt>
              </c:numCache>
            </c:numRef>
          </c:val>
        </c:ser>
        <c:ser>
          <c:idx val="19"/>
          <c:order val="19"/>
          <c:tx>
            <c:v>any 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1997-2018'!$G$370</c:f>
              <c:numCache>
                <c:ptCount val="1"/>
                <c:pt idx="0">
                  <c:v>1834</c:v>
                </c:pt>
              </c:numCache>
            </c:numRef>
          </c:val>
        </c:ser>
        <c:ser>
          <c:idx val="20"/>
          <c:order val="20"/>
          <c:tx>
            <c:v>any 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1997-2018'!$G$392</c:f>
              <c:numCache>
                <c:ptCount val="1"/>
                <c:pt idx="0">
                  <c:v>1921</c:v>
                </c:pt>
              </c:numCache>
            </c:numRef>
          </c:val>
        </c:ser>
        <c:ser>
          <c:idx val="21"/>
          <c:order val="21"/>
          <c:tx>
            <c:v>any 2018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'anys 1997-2018'!$G$414</c:f>
              <c:numCache>
                <c:ptCount val="1"/>
                <c:pt idx="0">
                  <c:v>1986</c:v>
                </c:pt>
              </c:numCache>
            </c:numRef>
          </c:val>
        </c:ser>
        <c:overlap val="-50"/>
        <c:gapWidth val="110"/>
        <c:axId val="4370713"/>
        <c:axId val="39336418"/>
      </c:barChart>
      <c:catAx>
        <c:axId val="437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336418"/>
        <c:crosses val="autoZero"/>
        <c:auto val="1"/>
        <c:lblOffset val="100"/>
        <c:noMultiLvlLbl val="0"/>
      </c:catAx>
      <c:valAx>
        <c:axId val="393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0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167</xdr:row>
      <xdr:rowOff>114300</xdr:rowOff>
    </xdr:from>
    <xdr:ext cx="381000" cy="285750"/>
    <xdr:sp>
      <xdr:nvSpPr>
        <xdr:cNvPr id="1" name="TextBox 8"/>
        <xdr:cNvSpPr txBox="1">
          <a:spLocks noChangeArrowheads="1"/>
        </xdr:cNvSpPr>
      </xdr:nvSpPr>
      <xdr:spPr>
        <a:xfrm>
          <a:off x="7448550" y="27498675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any 1998</a:t>
          </a:r>
        </a:p>
      </xdr:txBody>
    </xdr:sp>
    <xdr:clientData/>
  </xdr:oneCellAnchor>
  <xdr:oneCellAnchor>
    <xdr:from>
      <xdr:col>9</xdr:col>
      <xdr:colOff>600075</xdr:colOff>
      <xdr:row>156</xdr:row>
      <xdr:rowOff>114300</xdr:rowOff>
    </xdr:from>
    <xdr:ext cx="381000" cy="285750"/>
    <xdr:sp>
      <xdr:nvSpPr>
        <xdr:cNvPr id="2" name="TextBox 9"/>
        <xdr:cNvSpPr txBox="1">
          <a:spLocks noChangeArrowheads="1"/>
        </xdr:cNvSpPr>
      </xdr:nvSpPr>
      <xdr:spPr>
        <a:xfrm>
          <a:off x="8048625" y="25698450"/>
          <a:ext cx="38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361950</xdr:colOff>
      <xdr:row>168</xdr:row>
      <xdr:rowOff>66675</xdr:rowOff>
    </xdr:from>
    <xdr:to>
      <xdr:col>37</xdr:col>
      <xdr:colOff>466725</xdr:colOff>
      <xdr:row>185</xdr:row>
      <xdr:rowOff>19050</xdr:rowOff>
    </xdr:to>
    <xdr:graphicFrame>
      <xdr:nvGraphicFramePr>
        <xdr:cNvPr id="3" name="Chart 10"/>
        <xdr:cNvGraphicFramePr/>
      </xdr:nvGraphicFramePr>
      <xdr:xfrm>
        <a:off x="26098500" y="276129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17"/>
  <sheetViews>
    <sheetView tabSelected="1" workbookViewId="0" topLeftCell="A387">
      <selection activeCell="B12" sqref="B10:B12"/>
    </sheetView>
  </sheetViews>
  <sheetFormatPr defaultColWidth="11.421875" defaultRowHeight="12.75"/>
  <cols>
    <col min="1" max="1" width="2.57421875" style="1" customWidth="1"/>
    <col min="2" max="2" width="36.00390625" style="1" customWidth="1"/>
    <col min="3" max="3" width="12.8515625" style="2" customWidth="1"/>
    <col min="4" max="4" width="9.421875" style="3" customWidth="1"/>
    <col min="5" max="5" width="9.421875" style="2" customWidth="1"/>
    <col min="6" max="6" width="8.8515625" style="3" customWidth="1"/>
    <col min="7" max="7" width="9.7109375" style="2" customWidth="1"/>
    <col min="8" max="8" width="11.421875" style="3" customWidth="1"/>
    <col min="9" max="9" width="11.421875" style="28" customWidth="1"/>
    <col min="10" max="10" width="39.00390625" style="28" bestFit="1" customWidth="1"/>
    <col min="11" max="11" width="12.57421875" style="28" bestFit="1" customWidth="1"/>
    <col min="12" max="12" width="8.7109375" style="28" customWidth="1"/>
    <col min="13" max="13" width="12.57421875" style="28" bestFit="1" customWidth="1"/>
    <col min="14" max="14" width="8.7109375" style="28" customWidth="1"/>
    <col min="15" max="15" width="12.57421875" style="28" bestFit="1" customWidth="1"/>
    <col min="16" max="16" width="8.7109375" style="1" customWidth="1"/>
    <col min="17" max="16384" width="11.421875" style="1" customWidth="1"/>
  </cols>
  <sheetData>
    <row r="2" spans="2:9" ht="18">
      <c r="B2" s="4" t="s">
        <v>23</v>
      </c>
      <c r="C2" s="1"/>
      <c r="I2" s="44"/>
    </row>
    <row r="3" spans="2:3" ht="12.75">
      <c r="B3" s="5" t="s">
        <v>18</v>
      </c>
      <c r="C3" s="1"/>
    </row>
    <row r="4" spans="2:11" ht="12.75">
      <c r="B4" s="6" t="s">
        <v>19</v>
      </c>
      <c r="C4" s="1"/>
      <c r="K4" s="49"/>
    </row>
    <row r="5" spans="2:3" ht="12.75">
      <c r="B5" s="7" t="s">
        <v>20</v>
      </c>
      <c r="C5" s="1"/>
    </row>
    <row r="6" spans="2:3" ht="12.75">
      <c r="B6" s="1" t="s">
        <v>21</v>
      </c>
      <c r="C6" s="1"/>
    </row>
    <row r="7" ht="12.75">
      <c r="C7" s="1"/>
    </row>
    <row r="8" spans="2:3" ht="12.75">
      <c r="B8" s="7" t="s">
        <v>22</v>
      </c>
      <c r="C8" s="1"/>
    </row>
    <row r="9" ht="12.75">
      <c r="B9" s="34"/>
    </row>
    <row r="10" spans="2:15" ht="13.5" thickBot="1">
      <c r="B10" s="34"/>
      <c r="I10" s="1"/>
      <c r="J10" s="1"/>
      <c r="K10" s="1"/>
      <c r="L10" s="1"/>
      <c r="M10" s="1"/>
      <c r="N10" s="1"/>
      <c r="O10" s="1"/>
    </row>
    <row r="11" spans="2:8" ht="13.5" thickBot="1">
      <c r="B11" s="34" t="s">
        <v>9</v>
      </c>
      <c r="C11" s="21" t="s">
        <v>0</v>
      </c>
      <c r="D11" s="9" t="s">
        <v>1</v>
      </c>
      <c r="E11" s="8" t="s">
        <v>2</v>
      </c>
      <c r="F11" s="9" t="s">
        <v>1</v>
      </c>
      <c r="G11" s="8" t="s">
        <v>3</v>
      </c>
      <c r="H11" s="10" t="s">
        <v>1</v>
      </c>
    </row>
    <row r="12" spans="2:8" ht="12.75">
      <c r="B12" s="22"/>
      <c r="C12" s="23"/>
      <c r="D12" s="24"/>
      <c r="E12" s="23"/>
      <c r="F12" s="24"/>
      <c r="G12" s="23"/>
      <c r="H12" s="25"/>
    </row>
    <row r="13" spans="2:8" ht="12.75">
      <c r="B13" s="11" t="s">
        <v>5</v>
      </c>
      <c r="C13" s="12">
        <f>893+11</f>
        <v>904</v>
      </c>
      <c r="D13" s="15">
        <f aca="true" t="shared" si="0" ref="D13:D19">(C13*100/G13)</f>
        <v>52.19399538106236</v>
      </c>
      <c r="E13" s="12">
        <v>828</v>
      </c>
      <c r="F13" s="15">
        <f aca="true" t="shared" si="1" ref="F13:F19">(E13*100/G13)</f>
        <v>47.80600461893764</v>
      </c>
      <c r="G13" s="12">
        <f>1717+15</f>
        <v>1732</v>
      </c>
      <c r="H13" s="16">
        <f>(G13*100/G21)</f>
        <v>8.578079342281214</v>
      </c>
    </row>
    <row r="14" spans="2:8" ht="12.75">
      <c r="B14" s="11" t="s">
        <v>33</v>
      </c>
      <c r="C14" s="12">
        <v>267</v>
      </c>
      <c r="D14" s="15">
        <f t="shared" si="0"/>
        <v>54.71311475409836</v>
      </c>
      <c r="E14" s="12">
        <v>221</v>
      </c>
      <c r="F14" s="15">
        <f t="shared" si="1"/>
        <v>45.28688524590164</v>
      </c>
      <c r="G14" s="12">
        <v>488</v>
      </c>
      <c r="H14" s="16">
        <f>(G14*100/G21)</f>
        <v>2.416918429003021</v>
      </c>
    </row>
    <row r="15" spans="2:8" ht="12.75">
      <c r="B15" s="11" t="s">
        <v>21</v>
      </c>
      <c r="C15" s="12">
        <v>8368</v>
      </c>
      <c r="D15" s="15">
        <f t="shared" si="0"/>
        <v>49.40079107385324</v>
      </c>
      <c r="E15" s="12">
        <f>8564+7</f>
        <v>8571</v>
      </c>
      <c r="F15" s="15">
        <f t="shared" si="1"/>
        <v>50.59920892614676</v>
      </c>
      <c r="G15" s="12">
        <f>16912+27</f>
        <v>16939</v>
      </c>
      <c r="H15" s="16">
        <f>(G15*100/G21)</f>
        <v>83.89381407557823</v>
      </c>
    </row>
    <row r="16" spans="2:8" ht="12.75">
      <c r="B16" s="11" t="s">
        <v>6</v>
      </c>
      <c r="C16" s="12">
        <v>54</v>
      </c>
      <c r="D16" s="15">
        <f t="shared" si="0"/>
        <v>51.92307692307692</v>
      </c>
      <c r="E16" s="12">
        <v>50</v>
      </c>
      <c r="F16" s="15">
        <f t="shared" si="1"/>
        <v>48.07692307692308</v>
      </c>
      <c r="G16" s="12">
        <v>104</v>
      </c>
      <c r="H16" s="16">
        <f>(G16*100/G21)</f>
        <v>0.515080976672775</v>
      </c>
    </row>
    <row r="17" spans="2:8" ht="12.75">
      <c r="B17" s="11" t="s">
        <v>4</v>
      </c>
      <c r="C17" s="12">
        <v>188</v>
      </c>
      <c r="D17" s="15">
        <f t="shared" si="0"/>
        <v>52.0775623268698</v>
      </c>
      <c r="E17" s="12">
        <v>173</v>
      </c>
      <c r="F17" s="15">
        <f t="shared" si="1"/>
        <v>47.9224376731302</v>
      </c>
      <c r="G17" s="12">
        <v>361</v>
      </c>
      <c r="H17" s="16">
        <f>(G17*100/G21)</f>
        <v>1.7879253132583826</v>
      </c>
    </row>
    <row r="18" spans="2:8" ht="12.75">
      <c r="B18" s="11" t="s">
        <v>8</v>
      </c>
      <c r="C18" s="12">
        <v>49</v>
      </c>
      <c r="D18" s="15">
        <f t="shared" si="0"/>
        <v>55.68181818181818</v>
      </c>
      <c r="E18" s="12">
        <v>39</v>
      </c>
      <c r="F18" s="15">
        <f t="shared" si="1"/>
        <v>44.31818181818182</v>
      </c>
      <c r="G18" s="12">
        <v>88</v>
      </c>
      <c r="H18" s="16">
        <f>(G18*100/G21)</f>
        <v>0.4358377494923481</v>
      </c>
    </row>
    <row r="19" spans="2:8" ht="12.75">
      <c r="B19" s="11" t="s">
        <v>7</v>
      </c>
      <c r="C19" s="12">
        <v>257</v>
      </c>
      <c r="D19" s="15">
        <f t="shared" si="0"/>
        <v>53.65344467640919</v>
      </c>
      <c r="E19" s="12">
        <v>222</v>
      </c>
      <c r="F19" s="15">
        <f t="shared" si="1"/>
        <v>46.34655532359081</v>
      </c>
      <c r="G19" s="12">
        <v>479</v>
      </c>
      <c r="H19" s="16">
        <f>(G19*100/G21)</f>
        <v>2.372344113714031</v>
      </c>
    </row>
    <row r="20" spans="2:8" ht="12.75">
      <c r="B20" s="11"/>
      <c r="C20" s="12"/>
      <c r="D20" s="13"/>
      <c r="E20" s="12"/>
      <c r="F20" s="13"/>
      <c r="G20" s="12"/>
      <c r="H20" s="14"/>
    </row>
    <row r="21" spans="2:8" ht="13.5" thickBot="1">
      <c r="B21" s="30" t="s">
        <v>3</v>
      </c>
      <c r="C21" s="31">
        <f>SUM(C13:C19)</f>
        <v>10087</v>
      </c>
      <c r="D21" s="32">
        <f>(C21*100/G21)</f>
        <v>49.9579020355604</v>
      </c>
      <c r="E21" s="31">
        <f>SUM(E13:E19)</f>
        <v>10104</v>
      </c>
      <c r="F21" s="32">
        <f>(E21*100/G21)</f>
        <v>50.0420979644396</v>
      </c>
      <c r="G21" s="31">
        <f>SUM(G13:G19)</f>
        <v>20191</v>
      </c>
      <c r="H21" s="33">
        <f>SUM(H13:H19)</f>
        <v>100.00000000000001</v>
      </c>
    </row>
    <row r="24" ht="12.75">
      <c r="B24" s="7" t="s">
        <v>24</v>
      </c>
    </row>
    <row r="25" ht="12.75">
      <c r="B25" s="45"/>
    </row>
    <row r="26" ht="13.5" thickBot="1"/>
    <row r="27" spans="2:8" ht="13.5" thickBot="1">
      <c r="B27" s="34" t="s">
        <v>10</v>
      </c>
      <c r="C27" s="17" t="s">
        <v>0</v>
      </c>
      <c r="D27" s="18" t="s">
        <v>1</v>
      </c>
      <c r="E27" s="19" t="s">
        <v>2</v>
      </c>
      <c r="F27" s="18" t="s">
        <v>1</v>
      </c>
      <c r="G27" s="19" t="s">
        <v>3</v>
      </c>
      <c r="H27" s="20" t="s">
        <v>1</v>
      </c>
    </row>
    <row r="28" spans="2:8" ht="12.75">
      <c r="B28" s="22"/>
      <c r="C28" s="23"/>
      <c r="D28" s="24"/>
      <c r="E28" s="23"/>
      <c r="F28" s="24"/>
      <c r="G28" s="23"/>
      <c r="H28" s="25"/>
    </row>
    <row r="29" spans="2:8" ht="12.75">
      <c r="B29" s="11" t="s">
        <v>5</v>
      </c>
      <c r="C29" s="12">
        <f>1010+11</f>
        <v>1021</v>
      </c>
      <c r="D29" s="15">
        <f aca="true" t="shared" si="2" ref="D29:D35">(C29*100/G29)</f>
        <v>51.906456532791054</v>
      </c>
      <c r="E29" s="12">
        <f>941+5</f>
        <v>946</v>
      </c>
      <c r="F29" s="15">
        <f aca="true" t="shared" si="3" ref="F29:F35">(E29*100/G29)</f>
        <v>48.093543467208946</v>
      </c>
      <c r="G29" s="12">
        <f>1951+16</f>
        <v>1967</v>
      </c>
      <c r="H29" s="16">
        <f>(G29*100/G37)</f>
        <v>9.232141180888012</v>
      </c>
    </row>
    <row r="30" spans="2:8" ht="12.75">
      <c r="B30" s="11" t="s">
        <v>33</v>
      </c>
      <c r="C30" s="12">
        <v>269</v>
      </c>
      <c r="D30" s="15">
        <f t="shared" si="2"/>
        <v>55.4639175257732</v>
      </c>
      <c r="E30" s="12">
        <v>216</v>
      </c>
      <c r="F30" s="15">
        <f t="shared" si="3"/>
        <v>44.5360824742268</v>
      </c>
      <c r="G30" s="12">
        <v>485</v>
      </c>
      <c r="H30" s="16">
        <f>(G30*100/G37)</f>
        <v>2.2763540786632874</v>
      </c>
    </row>
    <row r="31" spans="2:8" ht="12.75">
      <c r="B31" s="11" t="s">
        <v>21</v>
      </c>
      <c r="C31" s="12">
        <f>8757+18</f>
        <v>8775</v>
      </c>
      <c r="D31" s="15">
        <f t="shared" si="2"/>
        <v>49.403220358067784</v>
      </c>
      <c r="E31" s="12">
        <f>8982+5</f>
        <v>8987</v>
      </c>
      <c r="F31" s="15">
        <f t="shared" si="3"/>
        <v>50.596779641932216</v>
      </c>
      <c r="G31" s="12">
        <f>17739+23</f>
        <v>17762</v>
      </c>
      <c r="H31" s="16">
        <f>(G31*100/G37)</f>
        <v>83.36618792828311</v>
      </c>
    </row>
    <row r="32" spans="2:8" ht="12.75">
      <c r="B32" s="11" t="s">
        <v>6</v>
      </c>
      <c r="C32" s="12">
        <v>47</v>
      </c>
      <c r="D32" s="15">
        <f t="shared" si="2"/>
        <v>50.53763440860215</v>
      </c>
      <c r="E32" s="12">
        <v>46</v>
      </c>
      <c r="F32" s="15">
        <f t="shared" si="3"/>
        <v>49.46236559139785</v>
      </c>
      <c r="G32" s="12">
        <v>93</v>
      </c>
      <c r="H32" s="16">
        <f>(G32*100/G37)</f>
        <v>0.43649676147564065</v>
      </c>
    </row>
    <row r="33" spans="2:8" ht="12.75">
      <c r="B33" s="11" t="s">
        <v>4</v>
      </c>
      <c r="C33" s="12">
        <v>197</v>
      </c>
      <c r="D33" s="15">
        <f t="shared" si="2"/>
        <v>53.387533875338754</v>
      </c>
      <c r="E33" s="12">
        <v>172</v>
      </c>
      <c r="F33" s="15">
        <f t="shared" si="3"/>
        <v>46.612466124661246</v>
      </c>
      <c r="G33" s="12">
        <v>369</v>
      </c>
      <c r="H33" s="16">
        <f>(G33*100/G37)</f>
        <v>1.7319065052098002</v>
      </c>
    </row>
    <row r="34" spans="2:8" ht="12.75">
      <c r="B34" s="11" t="s">
        <v>8</v>
      </c>
      <c r="C34" s="12">
        <v>50</v>
      </c>
      <c r="D34" s="15">
        <f t="shared" si="2"/>
        <v>54.94505494505494</v>
      </c>
      <c r="E34" s="12">
        <v>41</v>
      </c>
      <c r="F34" s="15">
        <f t="shared" si="3"/>
        <v>45.05494505494506</v>
      </c>
      <c r="G34" s="12">
        <v>91</v>
      </c>
      <c r="H34" s="16">
        <f>(G34*100/G37)</f>
        <v>0.4271097343471323</v>
      </c>
    </row>
    <row r="35" spans="2:8" ht="12.75">
      <c r="B35" s="11" t="s">
        <v>7</v>
      </c>
      <c r="C35" s="12">
        <v>294</v>
      </c>
      <c r="D35" s="15">
        <f t="shared" si="2"/>
        <v>54.54545454545455</v>
      </c>
      <c r="E35" s="12">
        <v>245</v>
      </c>
      <c r="F35" s="15">
        <f t="shared" si="3"/>
        <v>45.45454545454545</v>
      </c>
      <c r="G35" s="12">
        <v>539</v>
      </c>
      <c r="H35" s="16">
        <f>(G35*100/G37)</f>
        <v>2.5298038111330143</v>
      </c>
    </row>
    <row r="36" spans="2:8" ht="12.75">
      <c r="B36" s="11"/>
      <c r="C36" s="12"/>
      <c r="D36" s="13"/>
      <c r="E36" s="12"/>
      <c r="F36" s="13"/>
      <c r="G36" s="12"/>
      <c r="H36" s="14"/>
    </row>
    <row r="37" spans="2:8" ht="13.5" thickBot="1">
      <c r="B37" s="30" t="s">
        <v>3</v>
      </c>
      <c r="C37" s="31">
        <f>SUM(C29:C35)</f>
        <v>10653</v>
      </c>
      <c r="D37" s="32">
        <f>(C37*100/G37)</f>
        <v>50</v>
      </c>
      <c r="E37" s="31">
        <f>SUM(E29:E35)</f>
        <v>10653</v>
      </c>
      <c r="F37" s="32">
        <f>(E37*100/G37)</f>
        <v>50</v>
      </c>
      <c r="G37" s="31">
        <f>SUM(G29:G35)</f>
        <v>21306</v>
      </c>
      <c r="H37" s="33">
        <f>SUM(H29:H35)</f>
        <v>100</v>
      </c>
    </row>
    <row r="40" ht="12.75">
      <c r="B40" s="7" t="s">
        <v>25</v>
      </c>
    </row>
    <row r="42" ht="13.5" thickBot="1">
      <c r="B42" s="34" t="s">
        <v>11</v>
      </c>
    </row>
    <row r="43" spans="2:8" ht="13.5" thickBot="1">
      <c r="B43" s="39" t="s">
        <v>32</v>
      </c>
      <c r="C43" s="19" t="s">
        <v>0</v>
      </c>
      <c r="D43" s="18" t="s">
        <v>1</v>
      </c>
      <c r="E43" s="19" t="s">
        <v>2</v>
      </c>
      <c r="F43" s="18" t="s">
        <v>1</v>
      </c>
      <c r="G43" s="19" t="s">
        <v>3</v>
      </c>
      <c r="H43" s="20" t="s">
        <v>1</v>
      </c>
    </row>
    <row r="44" spans="2:8" ht="12.75">
      <c r="B44" s="11"/>
      <c r="C44" s="12"/>
      <c r="D44" s="13"/>
      <c r="E44" s="12"/>
      <c r="F44" s="13"/>
      <c r="G44" s="12"/>
      <c r="H44" s="14"/>
    </row>
    <row r="45" spans="2:8" ht="12.75">
      <c r="B45" s="11" t="s">
        <v>5</v>
      </c>
      <c r="C45" s="12">
        <f>1130+12</f>
        <v>1142</v>
      </c>
      <c r="D45" s="15">
        <f aca="true" t="shared" si="4" ref="D45:D51">(C45*100/G45)</f>
        <v>51.51105096977898</v>
      </c>
      <c r="E45" s="12">
        <v>1075</v>
      </c>
      <c r="F45" s="15">
        <f aca="true" t="shared" si="5" ref="F45:F51">(E45*100/G45)</f>
        <v>48.48894903022102</v>
      </c>
      <c r="G45" s="12">
        <v>2217</v>
      </c>
      <c r="H45" s="14">
        <f>(G45*100/G53)</f>
        <v>9.80236105584295</v>
      </c>
    </row>
    <row r="46" spans="2:8" ht="12.75">
      <c r="B46" s="11" t="s">
        <v>33</v>
      </c>
      <c r="C46" s="12">
        <v>284</v>
      </c>
      <c r="D46" s="15">
        <f t="shared" si="4"/>
        <v>54.93230174081238</v>
      </c>
      <c r="E46" s="12">
        <v>233</v>
      </c>
      <c r="F46" s="15">
        <f t="shared" si="5"/>
        <v>45.06769825918762</v>
      </c>
      <c r="G46" s="12">
        <v>517</v>
      </c>
      <c r="H46" s="14">
        <f>(G46*100/G53)</f>
        <v>2.2858911438298626</v>
      </c>
    </row>
    <row r="47" spans="2:8" ht="12.75">
      <c r="B47" s="11" t="s">
        <v>21</v>
      </c>
      <c r="C47" s="12">
        <f>9271+17</f>
        <v>9288</v>
      </c>
      <c r="D47" s="15">
        <f t="shared" si="4"/>
        <v>49.63659683625481</v>
      </c>
      <c r="E47" s="12">
        <f>9419+5</f>
        <v>9424</v>
      </c>
      <c r="F47" s="15">
        <f t="shared" si="5"/>
        <v>50.36340316374519</v>
      </c>
      <c r="G47" s="12">
        <f>18690+22</f>
        <v>18712</v>
      </c>
      <c r="H47" s="14">
        <f>(G47*100/G53)</f>
        <v>82.73422646681699</v>
      </c>
    </row>
    <row r="48" spans="2:8" ht="12.75">
      <c r="B48" s="11" t="s">
        <v>6</v>
      </c>
      <c r="C48" s="12">
        <v>44</v>
      </c>
      <c r="D48" s="15">
        <f t="shared" si="4"/>
        <v>50</v>
      </c>
      <c r="E48" s="12">
        <v>44</v>
      </c>
      <c r="F48" s="15">
        <f t="shared" si="5"/>
        <v>50</v>
      </c>
      <c r="G48" s="12">
        <v>88</v>
      </c>
      <c r="H48" s="14">
        <f>(G48*100/G53)</f>
        <v>0.3890878542689128</v>
      </c>
    </row>
    <row r="49" spans="2:8" ht="12.75">
      <c r="B49" s="11" t="s">
        <v>4</v>
      </c>
      <c r="C49" s="12">
        <v>218</v>
      </c>
      <c r="D49" s="15">
        <f t="shared" si="4"/>
        <v>54.22885572139303</v>
      </c>
      <c r="E49" s="12">
        <v>184</v>
      </c>
      <c r="F49" s="15">
        <f t="shared" si="5"/>
        <v>45.77114427860697</v>
      </c>
      <c r="G49" s="12">
        <v>402</v>
      </c>
      <c r="H49" s="14">
        <f>(G49*100/G53)</f>
        <v>1.7774240615466241</v>
      </c>
    </row>
    <row r="50" spans="2:8" ht="12.75">
      <c r="B50" s="11" t="s">
        <v>8</v>
      </c>
      <c r="C50" s="12">
        <v>51</v>
      </c>
      <c r="D50" s="15">
        <f t="shared" si="4"/>
        <v>54.83870967741935</v>
      </c>
      <c r="E50" s="12">
        <v>42</v>
      </c>
      <c r="F50" s="15">
        <f t="shared" si="5"/>
        <v>45.16129032258065</v>
      </c>
      <c r="G50" s="12">
        <v>93</v>
      </c>
      <c r="H50" s="14">
        <f>(G50*100/G53)</f>
        <v>0.41119511871601006</v>
      </c>
    </row>
    <row r="51" spans="2:8" ht="12.75">
      <c r="B51" s="11" t="s">
        <v>7</v>
      </c>
      <c r="C51" s="12">
        <v>320</v>
      </c>
      <c r="D51" s="15">
        <f t="shared" si="4"/>
        <v>54.42176870748299</v>
      </c>
      <c r="E51" s="12">
        <v>268</v>
      </c>
      <c r="F51" s="15">
        <f t="shared" si="5"/>
        <v>45.57823129251701</v>
      </c>
      <c r="G51" s="12">
        <v>588</v>
      </c>
      <c r="H51" s="14">
        <f>(G51*100/G53)</f>
        <v>2.5998142989786444</v>
      </c>
    </row>
    <row r="52" spans="2:8" ht="12.75">
      <c r="B52" s="11"/>
      <c r="C52" s="12"/>
      <c r="D52" s="29"/>
      <c r="E52" s="12"/>
      <c r="F52" s="13"/>
      <c r="G52" s="12"/>
      <c r="H52" s="14"/>
    </row>
    <row r="53" spans="2:8" ht="13.5" thickBot="1">
      <c r="B53" s="30" t="s">
        <v>3</v>
      </c>
      <c r="C53" s="31">
        <f>SUM(C45:C51)</f>
        <v>11347</v>
      </c>
      <c r="D53" s="36">
        <f>(C53*100/G53)</f>
        <v>50.17022593624265</v>
      </c>
      <c r="E53" s="31">
        <f>SUM(E45:E51)</f>
        <v>11270</v>
      </c>
      <c r="F53" s="36">
        <f>(E53*100/G53)</f>
        <v>49.82977406375735</v>
      </c>
      <c r="G53" s="31">
        <f>SUM(G45:G51)</f>
        <v>22617</v>
      </c>
      <c r="H53" s="33">
        <f>SUM(H45:H51)</f>
        <v>99.99999999999999</v>
      </c>
    </row>
    <row r="54" spans="2:8" ht="12.75">
      <c r="B54" s="46"/>
      <c r="C54" s="27"/>
      <c r="D54" s="38"/>
      <c r="E54" s="27"/>
      <c r="F54" s="38"/>
      <c r="G54" s="27"/>
      <c r="H54" s="38"/>
    </row>
    <row r="55" spans="2:8" ht="12.75">
      <c r="B55" s="46"/>
      <c r="C55" s="27"/>
      <c r="D55" s="38"/>
      <c r="E55" s="27"/>
      <c r="F55" s="38"/>
      <c r="G55" s="27"/>
      <c r="H55" s="38"/>
    </row>
    <row r="57" ht="12.75">
      <c r="B57" s="7" t="s">
        <v>26</v>
      </c>
    </row>
    <row r="58" ht="12.75">
      <c r="B58" s="7"/>
    </row>
    <row r="59" ht="13.5" thickBot="1">
      <c r="B59" s="34" t="s">
        <v>12</v>
      </c>
    </row>
    <row r="60" spans="2:8" ht="13.5" thickBot="1">
      <c r="B60" s="39" t="s">
        <v>32</v>
      </c>
      <c r="C60" s="19" t="s">
        <v>0</v>
      </c>
      <c r="D60" s="18" t="s">
        <v>1</v>
      </c>
      <c r="E60" s="19" t="s">
        <v>2</v>
      </c>
      <c r="F60" s="18" t="s">
        <v>1</v>
      </c>
      <c r="G60" s="19" t="s">
        <v>3</v>
      </c>
      <c r="H60" s="20" t="s">
        <v>1</v>
      </c>
    </row>
    <row r="61" spans="2:8" ht="12.75">
      <c r="B61" s="22"/>
      <c r="C61" s="23"/>
      <c r="D61" s="24"/>
      <c r="E61" s="23"/>
      <c r="F61" s="24"/>
      <c r="G61" s="23"/>
      <c r="H61" s="25"/>
    </row>
    <row r="62" spans="2:8" ht="12.75">
      <c r="B62" s="11" t="s">
        <v>5</v>
      </c>
      <c r="C62" s="12">
        <v>1246</v>
      </c>
      <c r="D62" s="15">
        <f aca="true" t="shared" si="6" ref="D62:D68">(C62*100/G62)</f>
        <v>51.615575807787906</v>
      </c>
      <c r="E62" s="12">
        <v>1168</v>
      </c>
      <c r="F62" s="15">
        <f aca="true" t="shared" si="7" ref="F62:F68">(E62*100/G62)</f>
        <v>48.384424192212094</v>
      </c>
      <c r="G62" s="12">
        <f>2399+15</f>
        <v>2414</v>
      </c>
      <c r="H62" s="14">
        <f>(G62*100/G70)</f>
        <v>10.09070768716298</v>
      </c>
    </row>
    <row r="63" spans="2:8" ht="12.75">
      <c r="B63" s="11" t="s">
        <v>33</v>
      </c>
      <c r="C63" s="12">
        <v>317</v>
      </c>
      <c r="D63" s="15">
        <f t="shared" si="6"/>
        <v>53.45699831365936</v>
      </c>
      <c r="E63" s="12">
        <v>276</v>
      </c>
      <c r="F63" s="15">
        <f t="shared" si="7"/>
        <v>46.54300168634064</v>
      </c>
      <c r="G63" s="12">
        <v>593</v>
      </c>
      <c r="H63" s="14">
        <f>(G63*100/G70)</f>
        <v>2.4787861054215607</v>
      </c>
    </row>
    <row r="64" spans="2:8" ht="12.75">
      <c r="B64" s="11" t="s">
        <v>21</v>
      </c>
      <c r="C64" s="12">
        <f>9706+15</f>
        <v>9721</v>
      </c>
      <c r="D64" s="15">
        <f t="shared" si="6"/>
        <v>49.75941850941851</v>
      </c>
      <c r="E64" s="12">
        <v>9815</v>
      </c>
      <c r="F64" s="15">
        <f t="shared" si="7"/>
        <v>50.24058149058149</v>
      </c>
      <c r="G64" s="12">
        <v>19536</v>
      </c>
      <c r="H64" s="14">
        <f>(G64*100/G70)</f>
        <v>81.66199891317979</v>
      </c>
    </row>
    <row r="65" spans="2:8" ht="12.75">
      <c r="B65" s="11" t="s">
        <v>6</v>
      </c>
      <c r="C65" s="12">
        <v>57</v>
      </c>
      <c r="D65" s="15">
        <f t="shared" si="6"/>
        <v>53.77358490566038</v>
      </c>
      <c r="E65" s="12">
        <v>49</v>
      </c>
      <c r="F65" s="15">
        <f t="shared" si="7"/>
        <v>46.22641509433962</v>
      </c>
      <c r="G65" s="12">
        <v>106</v>
      </c>
      <c r="H65" s="14">
        <f>(G65*100/G70)</f>
        <v>0.44308824144129083</v>
      </c>
    </row>
    <row r="66" spans="2:8" ht="12.75">
      <c r="B66" s="11" t="s">
        <v>4</v>
      </c>
      <c r="C66" s="12">
        <v>240</v>
      </c>
      <c r="D66" s="15">
        <f t="shared" si="6"/>
        <v>54.054054054054056</v>
      </c>
      <c r="E66" s="12">
        <v>204</v>
      </c>
      <c r="F66" s="15">
        <f t="shared" si="7"/>
        <v>45.945945945945944</v>
      </c>
      <c r="G66" s="12">
        <v>444</v>
      </c>
      <c r="H66" s="14">
        <f>(G66*100/G70)</f>
        <v>1.855954520754086</v>
      </c>
    </row>
    <row r="67" spans="2:8" ht="12.75">
      <c r="B67" s="11" t="s">
        <v>8</v>
      </c>
      <c r="C67" s="12">
        <v>58</v>
      </c>
      <c r="D67" s="15">
        <f t="shared" si="6"/>
        <v>54.716981132075475</v>
      </c>
      <c r="E67" s="12">
        <v>48</v>
      </c>
      <c r="F67" s="15">
        <f t="shared" si="7"/>
        <v>45.283018867924525</v>
      </c>
      <c r="G67" s="12">
        <v>106</v>
      </c>
      <c r="H67" s="14">
        <f>(G67*100/G70)</f>
        <v>0.44308824144129083</v>
      </c>
    </row>
    <row r="68" spans="2:8" ht="12.75">
      <c r="B68" s="11" t="s">
        <v>7</v>
      </c>
      <c r="C68" s="12">
        <v>391</v>
      </c>
      <c r="D68" s="15">
        <f t="shared" si="6"/>
        <v>54.005524861878456</v>
      </c>
      <c r="E68" s="12">
        <v>333</v>
      </c>
      <c r="F68" s="15">
        <f t="shared" si="7"/>
        <v>45.994475138121544</v>
      </c>
      <c r="G68" s="12">
        <v>724</v>
      </c>
      <c r="H68" s="14">
        <f>(G68*100/G70)</f>
        <v>3.0263762905990053</v>
      </c>
    </row>
    <row r="69" spans="2:8" ht="12.75">
      <c r="B69" s="11"/>
      <c r="C69" s="12"/>
      <c r="D69" s="13"/>
      <c r="E69" s="12"/>
      <c r="F69" s="13"/>
      <c r="G69" s="12"/>
      <c r="H69" s="14"/>
    </row>
    <row r="70" spans="2:8" ht="13.5" thickBot="1">
      <c r="B70" s="30" t="s">
        <v>3</v>
      </c>
      <c r="C70" s="31">
        <f>SUM(C62:C68)</f>
        <v>12030</v>
      </c>
      <c r="D70" s="36">
        <f>(C70*100/G70)</f>
        <v>50.28633532583706</v>
      </c>
      <c r="E70" s="31">
        <f>SUM(E62:E68)</f>
        <v>11893</v>
      </c>
      <c r="F70" s="36">
        <f>(E70*100/G70)</f>
        <v>49.71366467416294</v>
      </c>
      <c r="G70" s="31">
        <f>SUM(G62:G68)</f>
        <v>23923</v>
      </c>
      <c r="H70" s="33">
        <f>SUM(H62:H68)</f>
        <v>99.99999999999999</v>
      </c>
    </row>
    <row r="74" ht="12.75">
      <c r="B74" s="7" t="s">
        <v>27</v>
      </c>
    </row>
    <row r="75" ht="12.75">
      <c r="B75" s="45"/>
    </row>
    <row r="76" ht="13.5" thickBot="1">
      <c r="B76" s="34" t="s">
        <v>13</v>
      </c>
    </row>
    <row r="77" spans="2:8" ht="13.5" thickBot="1">
      <c r="B77" s="39" t="s">
        <v>32</v>
      </c>
      <c r="C77" s="19" t="s">
        <v>0</v>
      </c>
      <c r="D77" s="18" t="s">
        <v>1</v>
      </c>
      <c r="E77" s="19" t="s">
        <v>2</v>
      </c>
      <c r="F77" s="18" t="s">
        <v>1</v>
      </c>
      <c r="G77" s="19" t="s">
        <v>3</v>
      </c>
      <c r="H77" s="20" t="s">
        <v>1</v>
      </c>
    </row>
    <row r="78" spans="2:8" ht="12.75">
      <c r="B78" s="22"/>
      <c r="C78" s="23"/>
      <c r="D78" s="24"/>
      <c r="E78" s="23"/>
      <c r="F78" s="24"/>
      <c r="G78" s="23"/>
      <c r="H78" s="25"/>
    </row>
    <row r="79" spans="2:8" ht="12.75">
      <c r="B79" s="11" t="s">
        <v>5</v>
      </c>
      <c r="C79" s="12">
        <v>1348</v>
      </c>
      <c r="D79" s="15">
        <f aca="true" t="shared" si="8" ref="D79:D85">(C79*100/G79)</f>
        <v>51.56847742922724</v>
      </c>
      <c r="E79" s="12">
        <v>1266</v>
      </c>
      <c r="F79" s="15">
        <f aca="true" t="shared" si="9" ref="F79:F85">(E79*100/G79)</f>
        <v>48.43152257077276</v>
      </c>
      <c r="G79" s="12">
        <v>2614</v>
      </c>
      <c r="H79" s="14">
        <f>(G79*100/G87)</f>
        <v>10.29701410226109</v>
      </c>
    </row>
    <row r="80" spans="2:8" ht="12.75">
      <c r="B80" s="11" t="s">
        <v>33</v>
      </c>
      <c r="C80" s="12">
        <v>318</v>
      </c>
      <c r="D80" s="15">
        <f t="shared" si="8"/>
        <v>53.17725752508361</v>
      </c>
      <c r="E80" s="12">
        <v>280</v>
      </c>
      <c r="F80" s="15">
        <f t="shared" si="9"/>
        <v>46.82274247491639</v>
      </c>
      <c r="G80" s="12">
        <v>598</v>
      </c>
      <c r="H80" s="14">
        <f aca="true" t="shared" si="10" ref="H80:H85">(G80*100/G$87)</f>
        <v>2.3556290868982903</v>
      </c>
    </row>
    <row r="81" spans="2:8" ht="12.75">
      <c r="B81" s="11" t="s">
        <v>21</v>
      </c>
      <c r="C81" s="37">
        <f>10268+11</f>
        <v>10279</v>
      </c>
      <c r="D81" s="15">
        <f t="shared" si="8"/>
        <v>49.8158379373849</v>
      </c>
      <c r="E81" s="12">
        <v>10355</v>
      </c>
      <c r="F81" s="15">
        <f t="shared" si="9"/>
        <v>50.1841620626151</v>
      </c>
      <c r="G81" s="12">
        <f>20618+16</f>
        <v>20634</v>
      </c>
      <c r="H81" s="14">
        <f t="shared" si="10"/>
        <v>81.28102103521626</v>
      </c>
    </row>
    <row r="82" spans="2:8" ht="12.75">
      <c r="B82" s="11" t="s">
        <v>6</v>
      </c>
      <c r="C82" s="12">
        <v>57</v>
      </c>
      <c r="D82" s="15">
        <f t="shared" si="8"/>
        <v>52.77777777777778</v>
      </c>
      <c r="E82" s="12">
        <v>51</v>
      </c>
      <c r="F82" s="15">
        <f t="shared" si="9"/>
        <v>47.22222222222222</v>
      </c>
      <c r="G82" s="12">
        <v>108</v>
      </c>
      <c r="H82" s="14">
        <f t="shared" si="10"/>
        <v>0.42543134010872136</v>
      </c>
    </row>
    <row r="83" spans="2:8" ht="12.75">
      <c r="B83" s="11" t="s">
        <v>4</v>
      </c>
      <c r="C83" s="12">
        <v>279</v>
      </c>
      <c r="D83" s="15">
        <f t="shared" si="8"/>
        <v>53.75722543352601</v>
      </c>
      <c r="E83" s="12">
        <v>240</v>
      </c>
      <c r="F83" s="15">
        <f t="shared" si="9"/>
        <v>46.24277456647399</v>
      </c>
      <c r="G83" s="12">
        <v>519</v>
      </c>
      <c r="H83" s="14">
        <f t="shared" si="10"/>
        <v>2.0444339399669107</v>
      </c>
    </row>
    <row r="84" spans="2:8" ht="12.75">
      <c r="B84" s="11" t="s">
        <v>8</v>
      </c>
      <c r="C84" s="12">
        <v>59</v>
      </c>
      <c r="D84" s="15">
        <f t="shared" si="8"/>
        <v>54.629629629629626</v>
      </c>
      <c r="E84" s="12">
        <v>49</v>
      </c>
      <c r="F84" s="15">
        <f t="shared" si="9"/>
        <v>45.370370370370374</v>
      </c>
      <c r="G84" s="12">
        <v>108</v>
      </c>
      <c r="H84" s="14">
        <f t="shared" si="10"/>
        <v>0.42543134010872136</v>
      </c>
    </row>
    <row r="85" spans="2:8" ht="12.75">
      <c r="B85" s="11" t="s">
        <v>7</v>
      </c>
      <c r="C85" s="12">
        <v>427</v>
      </c>
      <c r="D85" s="15">
        <f t="shared" si="8"/>
        <v>53.04347826086956</v>
      </c>
      <c r="E85" s="12">
        <v>378</v>
      </c>
      <c r="F85" s="15">
        <f t="shared" si="9"/>
        <v>46.95652173913044</v>
      </c>
      <c r="G85" s="12">
        <v>805</v>
      </c>
      <c r="H85" s="14">
        <f t="shared" si="10"/>
        <v>3.171039155440006</v>
      </c>
    </row>
    <row r="86" spans="2:8" ht="12.75">
      <c r="B86" s="11"/>
      <c r="C86" s="12"/>
      <c r="D86" s="13"/>
      <c r="E86" s="12"/>
      <c r="F86" s="13"/>
      <c r="G86" s="12"/>
      <c r="H86" s="14"/>
    </row>
    <row r="87" spans="2:8" ht="13.5" thickBot="1">
      <c r="B87" s="30" t="s">
        <v>3</v>
      </c>
      <c r="C87" s="31">
        <f>SUM(C79:C85)</f>
        <v>12767</v>
      </c>
      <c r="D87" s="36">
        <f>(C87*100/G87)</f>
        <v>50.291499251555976</v>
      </c>
      <c r="E87" s="31">
        <f>SUM(E79:E85)</f>
        <v>12619</v>
      </c>
      <c r="F87" s="36">
        <f>(E87*100/G87)</f>
        <v>49.708500748444024</v>
      </c>
      <c r="G87" s="31">
        <f>SUM(G79:G85)</f>
        <v>25386</v>
      </c>
      <c r="H87" s="33">
        <f>SUM(H79:H85)</f>
        <v>99.99999999999997</v>
      </c>
    </row>
    <row r="91" ht="12.75">
      <c r="B91" s="7" t="s">
        <v>28</v>
      </c>
    </row>
    <row r="92" spans="2:11" ht="12.75">
      <c r="B92" s="41"/>
      <c r="K92" s="49"/>
    </row>
    <row r="93" ht="13.5" thickBot="1">
      <c r="B93" s="34" t="s">
        <v>14</v>
      </c>
    </row>
    <row r="94" spans="2:8" ht="13.5" thickBot="1">
      <c r="B94" s="39" t="s">
        <v>32</v>
      </c>
      <c r="C94" s="19" t="s">
        <v>0</v>
      </c>
      <c r="D94" s="18" t="s">
        <v>1</v>
      </c>
      <c r="E94" s="19" t="s">
        <v>2</v>
      </c>
      <c r="F94" s="18" t="s">
        <v>1</v>
      </c>
      <c r="G94" s="19" t="s">
        <v>3</v>
      </c>
      <c r="H94" s="20" t="s">
        <v>1</v>
      </c>
    </row>
    <row r="95" spans="2:8" ht="12.75">
      <c r="B95" s="22"/>
      <c r="C95" s="23"/>
      <c r="D95" s="24"/>
      <c r="E95" s="23"/>
      <c r="F95" s="24"/>
      <c r="G95" s="23"/>
      <c r="H95" s="25"/>
    </row>
    <row r="96" spans="2:8" ht="12.75">
      <c r="B96" s="11" t="s">
        <v>5</v>
      </c>
      <c r="C96" s="12">
        <f>1463+7</f>
        <v>1470</v>
      </c>
      <c r="D96" s="15">
        <f aca="true" t="shared" si="11" ref="D96:D102">(C96*100/G96)</f>
        <v>51.651440618411804</v>
      </c>
      <c r="E96" s="12">
        <v>1376</v>
      </c>
      <c r="F96" s="15">
        <f aca="true" t="shared" si="12" ref="F96:F102">(E96*100/G96)</f>
        <v>48.348559381588196</v>
      </c>
      <c r="G96" s="12">
        <f>2835+11</f>
        <v>2846</v>
      </c>
      <c r="H96" s="14">
        <f>(G96*100/G104)</f>
        <v>10.591737997767027</v>
      </c>
    </row>
    <row r="97" spans="2:8" ht="12.75">
      <c r="B97" s="11" t="s">
        <v>33</v>
      </c>
      <c r="C97" s="12">
        <v>354</v>
      </c>
      <c r="D97" s="15">
        <f t="shared" si="11"/>
        <v>54.629629629629626</v>
      </c>
      <c r="E97" s="12">
        <v>294</v>
      </c>
      <c r="F97" s="15">
        <f t="shared" si="12"/>
        <v>45.370370370370374</v>
      </c>
      <c r="G97" s="12">
        <v>648</v>
      </c>
      <c r="H97" s="14">
        <f>(G97*100/G104)</f>
        <v>2.4116114625976928</v>
      </c>
    </row>
    <row r="98" spans="2:8" ht="12.75">
      <c r="B98" s="11" t="s">
        <v>21</v>
      </c>
      <c r="C98" s="12">
        <f>10841+11</f>
        <v>10852</v>
      </c>
      <c r="D98" s="15">
        <f t="shared" si="11"/>
        <v>49.942473192507705</v>
      </c>
      <c r="E98" s="12">
        <v>10877</v>
      </c>
      <c r="F98" s="15">
        <f t="shared" si="12"/>
        <v>50.057526807492295</v>
      </c>
      <c r="G98" s="12">
        <f>21713+16</f>
        <v>21729</v>
      </c>
      <c r="H98" s="14">
        <f>(G98*100/G104)</f>
        <v>80.86713807219948</v>
      </c>
    </row>
    <row r="99" spans="2:8" ht="12.75">
      <c r="B99" s="11" t="s">
        <v>6</v>
      </c>
      <c r="C99" s="12">
        <v>53</v>
      </c>
      <c r="D99" s="15">
        <f t="shared" si="11"/>
        <v>53.535353535353536</v>
      </c>
      <c r="E99" s="12">
        <v>46</v>
      </c>
      <c r="F99" s="15">
        <f t="shared" si="12"/>
        <v>46.464646464646464</v>
      </c>
      <c r="G99" s="12">
        <v>99</v>
      </c>
      <c r="H99" s="14">
        <f>(G99*100/G104)</f>
        <v>0.36844064011909194</v>
      </c>
    </row>
    <row r="100" spans="2:8" ht="12.75">
      <c r="B100" s="11" t="s">
        <v>4</v>
      </c>
      <c r="C100" s="12">
        <v>294</v>
      </c>
      <c r="D100" s="15">
        <f t="shared" si="11"/>
        <v>52.87769784172662</v>
      </c>
      <c r="E100" s="12">
        <v>262</v>
      </c>
      <c r="F100" s="15">
        <f t="shared" si="12"/>
        <v>47.12230215827338</v>
      </c>
      <c r="G100" s="12">
        <v>556</v>
      </c>
      <c r="H100" s="14">
        <f>(G100*100/G104)</f>
        <v>2.0692221808708595</v>
      </c>
    </row>
    <row r="101" spans="2:8" ht="12.75">
      <c r="B101" s="11" t="s">
        <v>8</v>
      </c>
      <c r="C101" s="12">
        <v>59</v>
      </c>
      <c r="D101" s="15">
        <f t="shared" si="11"/>
        <v>57.28155339805825</v>
      </c>
      <c r="E101" s="12">
        <v>44</v>
      </c>
      <c r="F101" s="15">
        <f t="shared" si="12"/>
        <v>42.71844660194175</v>
      </c>
      <c r="G101" s="12">
        <v>103</v>
      </c>
      <c r="H101" s="14">
        <f>(G101*100/G104)</f>
        <v>0.38332713062895424</v>
      </c>
    </row>
    <row r="102" spans="2:8" ht="12.75">
      <c r="B102" s="11" t="s">
        <v>7</v>
      </c>
      <c r="C102" s="12">
        <v>464</v>
      </c>
      <c r="D102" s="15">
        <f t="shared" si="11"/>
        <v>52.19347581552306</v>
      </c>
      <c r="E102" s="12">
        <v>425</v>
      </c>
      <c r="F102" s="15">
        <f t="shared" si="12"/>
        <v>47.80652418447694</v>
      </c>
      <c r="G102" s="12">
        <v>889</v>
      </c>
      <c r="H102" s="14">
        <f>(G102*100/G104)</f>
        <v>3.3085225158168963</v>
      </c>
    </row>
    <row r="103" spans="2:8" ht="12.75">
      <c r="B103" s="11"/>
      <c r="C103" s="12"/>
      <c r="D103" s="13"/>
      <c r="E103" s="12"/>
      <c r="F103" s="13"/>
      <c r="G103" s="12"/>
      <c r="H103" s="14"/>
    </row>
    <row r="104" spans="2:8" ht="13.5" thickBot="1">
      <c r="B104" s="30" t="s">
        <v>3</v>
      </c>
      <c r="C104" s="31">
        <f>SUM(C96:C102)</f>
        <v>13546</v>
      </c>
      <c r="D104" s="36">
        <f>(C104*100/G104)</f>
        <v>50.41310011164868</v>
      </c>
      <c r="E104" s="31">
        <f>SUM(E96:E102)</f>
        <v>13324</v>
      </c>
      <c r="F104" s="36">
        <f>(E104*100/G104)</f>
        <v>49.58689988835132</v>
      </c>
      <c r="G104" s="31">
        <f>SUM(G96:G102)</f>
        <v>26870</v>
      </c>
      <c r="H104" s="33">
        <f>SUM(H96:H102)</f>
        <v>99.99999999999999</v>
      </c>
    </row>
    <row r="105" spans="2:8" ht="12.75">
      <c r="B105" s="26"/>
      <c r="C105" s="27"/>
      <c r="D105" s="38"/>
      <c r="E105" s="27"/>
      <c r="F105" s="38"/>
      <c r="G105" s="27"/>
      <c r="H105" s="38"/>
    </row>
    <row r="107" ht="12.75">
      <c r="B107" s="7" t="s">
        <v>29</v>
      </c>
    </row>
    <row r="108" ht="12.75">
      <c r="B108" s="41"/>
    </row>
    <row r="109" ht="13.5" thickBot="1">
      <c r="B109" s="34" t="s">
        <v>15</v>
      </c>
    </row>
    <row r="110" spans="2:8" ht="13.5" thickBot="1">
      <c r="B110" s="39" t="s">
        <v>32</v>
      </c>
      <c r="C110" s="19" t="s">
        <v>0</v>
      </c>
      <c r="D110" s="18" t="s">
        <v>1</v>
      </c>
      <c r="E110" s="19" t="s">
        <v>2</v>
      </c>
      <c r="F110" s="18" t="s">
        <v>1</v>
      </c>
      <c r="G110" s="19" t="s">
        <v>3</v>
      </c>
      <c r="H110" s="20" t="s">
        <v>1</v>
      </c>
    </row>
    <row r="111" spans="2:8" ht="12.75">
      <c r="B111" s="22"/>
      <c r="C111" s="23"/>
      <c r="D111" s="24"/>
      <c r="E111" s="24"/>
      <c r="F111" s="24"/>
      <c r="G111" s="23"/>
      <c r="H111" s="25"/>
    </row>
    <row r="112" spans="2:8" ht="12.75">
      <c r="B112" s="11" t="s">
        <v>5</v>
      </c>
      <c r="C112" s="12">
        <v>1548</v>
      </c>
      <c r="D112" s="15">
        <f aca="true" t="shared" si="13" ref="D112:D118">(C112*100/G112)</f>
        <v>51.17355371900826</v>
      </c>
      <c r="E112" s="12">
        <v>1477</v>
      </c>
      <c r="F112" s="15">
        <f aca="true" t="shared" si="14" ref="F112:F118">(E112*100/G112)</f>
        <v>48.82644628099174</v>
      </c>
      <c r="G112" s="12">
        <f>3016+9</f>
        <v>3025</v>
      </c>
      <c r="H112" s="14">
        <f>(G112*100/G120)</f>
        <v>10.646535036778939</v>
      </c>
    </row>
    <row r="113" spans="2:8" ht="12.75">
      <c r="B113" s="11" t="s">
        <v>33</v>
      </c>
      <c r="C113" s="12">
        <v>422</v>
      </c>
      <c r="D113" s="15">
        <f t="shared" si="13"/>
        <v>52.75</v>
      </c>
      <c r="E113" s="12">
        <v>378</v>
      </c>
      <c r="F113" s="15">
        <f t="shared" si="14"/>
        <v>47.25</v>
      </c>
      <c r="G113" s="12">
        <v>800</v>
      </c>
      <c r="H113" s="14">
        <f>(G113*100/G120)</f>
        <v>2.815612571710133</v>
      </c>
    </row>
    <row r="114" spans="2:8" ht="12.75">
      <c r="B114" s="11" t="s">
        <v>21</v>
      </c>
      <c r="C114" s="12">
        <f>11396+9</f>
        <v>11405</v>
      </c>
      <c r="D114" s="15">
        <f t="shared" si="13"/>
        <v>49.921211590650444</v>
      </c>
      <c r="E114" s="12">
        <f>11436+5</f>
        <v>11441</v>
      </c>
      <c r="F114" s="15">
        <f t="shared" si="14"/>
        <v>50.078788409349556</v>
      </c>
      <c r="G114" s="12">
        <f>22832+14</f>
        <v>22846</v>
      </c>
      <c r="H114" s="14">
        <f>(G114*100/G120)</f>
        <v>80.40685601661211</v>
      </c>
    </row>
    <row r="115" spans="2:8" ht="12.75">
      <c r="B115" s="11" t="s">
        <v>6</v>
      </c>
      <c r="C115" s="12">
        <v>54</v>
      </c>
      <c r="D115" s="15">
        <f t="shared" si="13"/>
        <v>52.94117647058823</v>
      </c>
      <c r="E115" s="12">
        <v>48</v>
      </c>
      <c r="F115" s="15">
        <f t="shared" si="14"/>
        <v>47.05882352941177</v>
      </c>
      <c r="G115" s="12">
        <v>102</v>
      </c>
      <c r="H115" s="14">
        <f>(G115*100/G120)</f>
        <v>0.3589906028930419</v>
      </c>
    </row>
    <row r="116" spans="2:8" ht="12.75">
      <c r="B116" s="11" t="s">
        <v>4</v>
      </c>
      <c r="C116" s="12">
        <v>324</v>
      </c>
      <c r="D116" s="15">
        <f t="shared" si="13"/>
        <v>53.20197044334975</v>
      </c>
      <c r="E116" s="12">
        <v>285</v>
      </c>
      <c r="F116" s="15">
        <f t="shared" si="14"/>
        <v>46.79802955665025</v>
      </c>
      <c r="G116" s="12">
        <v>609</v>
      </c>
      <c r="H116" s="14">
        <f>(G116*100/G120)</f>
        <v>2.1433850702143387</v>
      </c>
    </row>
    <row r="117" spans="2:8" ht="12.75">
      <c r="B117" s="11" t="s">
        <v>8</v>
      </c>
      <c r="C117" s="12">
        <v>57</v>
      </c>
      <c r="D117" s="15">
        <f t="shared" si="13"/>
        <v>55.33980582524272</v>
      </c>
      <c r="E117" s="12">
        <v>46</v>
      </c>
      <c r="F117" s="15">
        <f t="shared" si="14"/>
        <v>44.66019417475728</v>
      </c>
      <c r="G117" s="12">
        <v>103</v>
      </c>
      <c r="H117" s="14">
        <f>(G117*100/G120)</f>
        <v>0.36251011860767957</v>
      </c>
    </row>
    <row r="118" spans="2:8" ht="12.75">
      <c r="B118" s="11" t="s">
        <v>7</v>
      </c>
      <c r="C118" s="12">
        <v>488</v>
      </c>
      <c r="D118" s="15">
        <f t="shared" si="13"/>
        <v>52.58620689655172</v>
      </c>
      <c r="E118" s="12">
        <v>440</v>
      </c>
      <c r="F118" s="15">
        <f t="shared" si="14"/>
        <v>47.41379310344828</v>
      </c>
      <c r="G118" s="12">
        <v>928</v>
      </c>
      <c r="H118" s="14">
        <f>(G118*100/G120)</f>
        <v>3.266110583183754</v>
      </c>
    </row>
    <row r="119" spans="2:8" ht="12.75">
      <c r="B119" s="11"/>
      <c r="C119" s="12"/>
      <c r="D119" s="13"/>
      <c r="E119" s="13"/>
      <c r="F119" s="13"/>
      <c r="G119" s="12"/>
      <c r="H119" s="14"/>
    </row>
    <row r="120" spans="2:8" ht="13.5" thickBot="1">
      <c r="B120" s="30" t="s">
        <v>3</v>
      </c>
      <c r="C120" s="31">
        <f>SUM(C112:C118)</f>
        <v>14298</v>
      </c>
      <c r="D120" s="36">
        <f>(C120*100/G120)</f>
        <v>50.32203568788935</v>
      </c>
      <c r="E120" s="31">
        <f>SUM(E112:E118)</f>
        <v>14115</v>
      </c>
      <c r="F120" s="36">
        <f>(E120*100/G120)</f>
        <v>49.67796431211065</v>
      </c>
      <c r="G120" s="31">
        <f>SUM(G112:G118)</f>
        <v>28413</v>
      </c>
      <c r="H120" s="33">
        <f>SUM(H112:H118)</f>
        <v>100</v>
      </c>
    </row>
    <row r="121" ht="12.75">
      <c r="E121" s="3"/>
    </row>
    <row r="123" ht="12.75">
      <c r="B123" s="7" t="s">
        <v>30</v>
      </c>
    </row>
    <row r="124" spans="2:9" s="40" customFormat="1" ht="12.75">
      <c r="B124" s="45"/>
      <c r="C124" s="42"/>
      <c r="D124" s="43"/>
      <c r="E124" s="42"/>
      <c r="F124" s="43"/>
      <c r="G124" s="42"/>
      <c r="H124" s="43"/>
      <c r="I124" s="28"/>
    </row>
    <row r="125" ht="13.5" thickBot="1">
      <c r="B125" s="34" t="s">
        <v>16</v>
      </c>
    </row>
    <row r="126" spans="2:8" ht="13.5" thickBot="1">
      <c r="B126" s="39" t="s">
        <v>32</v>
      </c>
      <c r="C126" s="19" t="s">
        <v>0</v>
      </c>
      <c r="D126" s="18" t="s">
        <v>1</v>
      </c>
      <c r="E126" s="19" t="s">
        <v>2</v>
      </c>
      <c r="F126" s="18" t="s">
        <v>1</v>
      </c>
      <c r="G126" s="19" t="s">
        <v>3</v>
      </c>
      <c r="H126" s="20" t="s">
        <v>1</v>
      </c>
    </row>
    <row r="127" spans="2:8" ht="12.75">
      <c r="B127" s="22"/>
      <c r="C127" s="23"/>
      <c r="D127" s="24"/>
      <c r="E127" s="23"/>
      <c r="F127" s="24"/>
      <c r="G127" s="23"/>
      <c r="H127" s="25"/>
    </row>
    <row r="128" spans="2:8" ht="12.75">
      <c r="B128" s="11" t="s">
        <v>5</v>
      </c>
      <c r="C128" s="12">
        <f>1648+4</f>
        <v>1652</v>
      </c>
      <c r="D128" s="15">
        <f aca="true" t="shared" si="15" ref="D128:D134">(C128*100/G128)</f>
        <v>50.95619987661937</v>
      </c>
      <c r="E128" s="12">
        <f>1588+2</f>
        <v>1590</v>
      </c>
      <c r="F128" s="15">
        <f aca="true" t="shared" si="16" ref="F128:F134">(E128*100/G128)</f>
        <v>49.04380012338063</v>
      </c>
      <c r="G128" s="12">
        <f aca="true" t="shared" si="17" ref="G128:G134">(C128+E128)</f>
        <v>3242</v>
      </c>
      <c r="H128" s="16">
        <f>(G128*100/G136)</f>
        <v>10.62985671661366</v>
      </c>
    </row>
    <row r="129" spans="2:8" ht="12.75">
      <c r="B129" s="11" t="s">
        <v>33</v>
      </c>
      <c r="C129" s="12">
        <v>511</v>
      </c>
      <c r="D129" s="15">
        <f t="shared" si="15"/>
        <v>52.789256198347104</v>
      </c>
      <c r="E129" s="12">
        <v>457</v>
      </c>
      <c r="F129" s="15">
        <f t="shared" si="16"/>
        <v>47.210743801652896</v>
      </c>
      <c r="G129" s="12">
        <f t="shared" si="17"/>
        <v>968</v>
      </c>
      <c r="H129" s="16">
        <f>(G129*100/G136)</f>
        <v>3.1738745532640413</v>
      </c>
    </row>
    <row r="130" spans="2:8" ht="12.75">
      <c r="B130" s="11" t="s">
        <v>21</v>
      </c>
      <c r="C130" s="12">
        <f>12112+10</f>
        <v>12122</v>
      </c>
      <c r="D130" s="15">
        <f t="shared" si="15"/>
        <v>50.02269632319564</v>
      </c>
      <c r="E130" s="12">
        <f>12107+4</f>
        <v>12111</v>
      </c>
      <c r="F130" s="15">
        <f t="shared" si="16"/>
        <v>49.97730367680436</v>
      </c>
      <c r="G130" s="12">
        <f t="shared" si="17"/>
        <v>24233</v>
      </c>
      <c r="H130" s="16">
        <f>(G130*100/G136)</f>
        <v>79.45506410046231</v>
      </c>
    </row>
    <row r="131" spans="2:8" ht="12.75">
      <c r="B131" s="11" t="s">
        <v>6</v>
      </c>
      <c r="C131" s="12">
        <v>52</v>
      </c>
      <c r="D131" s="15">
        <f t="shared" si="15"/>
        <v>53.608247422680414</v>
      </c>
      <c r="E131" s="12">
        <v>45</v>
      </c>
      <c r="F131" s="15">
        <f t="shared" si="16"/>
        <v>46.391752577319586</v>
      </c>
      <c r="G131" s="12">
        <f t="shared" si="17"/>
        <v>97</v>
      </c>
      <c r="H131" s="16">
        <f>(G131*100/G136)</f>
        <v>0.318043214531624</v>
      </c>
    </row>
    <row r="132" spans="2:8" ht="12.75">
      <c r="B132" s="11" t="s">
        <v>4</v>
      </c>
      <c r="C132" s="12">
        <v>375</v>
      </c>
      <c r="D132" s="15">
        <f t="shared" si="15"/>
        <v>53.57142857142857</v>
      </c>
      <c r="E132" s="12">
        <v>325</v>
      </c>
      <c r="F132" s="15">
        <f t="shared" si="16"/>
        <v>46.42857142857143</v>
      </c>
      <c r="G132" s="12">
        <f t="shared" si="17"/>
        <v>700</v>
      </c>
      <c r="H132" s="16">
        <f>(G132*100/G136)</f>
        <v>2.2951572182694515</v>
      </c>
    </row>
    <row r="133" spans="2:8" ht="12.75">
      <c r="B133" s="11" t="s">
        <v>8</v>
      </c>
      <c r="C133" s="12">
        <v>63</v>
      </c>
      <c r="D133" s="15">
        <f t="shared" si="15"/>
        <v>53.84615384615385</v>
      </c>
      <c r="E133" s="12">
        <v>54</v>
      </c>
      <c r="F133" s="15">
        <f t="shared" si="16"/>
        <v>46.15384615384615</v>
      </c>
      <c r="G133" s="12">
        <f t="shared" si="17"/>
        <v>117</v>
      </c>
      <c r="H133" s="16">
        <f>(G133*100/G136)</f>
        <v>0.38361913505360834</v>
      </c>
    </row>
    <row r="134" spans="2:8" ht="12.75">
      <c r="B134" s="11" t="s">
        <v>7</v>
      </c>
      <c r="C134" s="12">
        <v>606</v>
      </c>
      <c r="D134" s="15">
        <f t="shared" si="15"/>
        <v>53.06479859894921</v>
      </c>
      <c r="E134" s="12">
        <v>536</v>
      </c>
      <c r="F134" s="15">
        <f t="shared" si="16"/>
        <v>46.93520140105079</v>
      </c>
      <c r="G134" s="12">
        <f t="shared" si="17"/>
        <v>1142</v>
      </c>
      <c r="H134" s="16">
        <f>(G134*100/G136)</f>
        <v>3.744385061805305</v>
      </c>
    </row>
    <row r="135" spans="2:8" ht="12.75">
      <c r="B135" s="11"/>
      <c r="C135" s="12"/>
      <c r="D135" s="15"/>
      <c r="E135" s="12"/>
      <c r="F135" s="15"/>
      <c r="G135" s="12"/>
      <c r="H135" s="16"/>
    </row>
    <row r="136" spans="2:8" ht="13.5" thickBot="1">
      <c r="B136" s="30" t="s">
        <v>3</v>
      </c>
      <c r="C136" s="31">
        <f>SUM(C128:C134)</f>
        <v>15381</v>
      </c>
      <c r="D136" s="32">
        <f>(C136*100/G136)</f>
        <v>50.431161677432044</v>
      </c>
      <c r="E136" s="31">
        <f>SUM(E128:E134)</f>
        <v>15118</v>
      </c>
      <c r="F136" s="32">
        <f>(E136*100/G136)</f>
        <v>49.568838322567956</v>
      </c>
      <c r="G136" s="31">
        <f>SUM(G128:G134)</f>
        <v>30499</v>
      </c>
      <c r="H136" s="35">
        <f>SUM(H128:H134)</f>
        <v>100</v>
      </c>
    </row>
    <row r="138" ht="12.75">
      <c r="B138" s="28"/>
    </row>
    <row r="139" ht="12.75">
      <c r="B139" s="28"/>
    </row>
    <row r="140" ht="12.75">
      <c r="B140" s="7" t="s">
        <v>31</v>
      </c>
    </row>
    <row r="141" ht="12.75">
      <c r="B141" s="7" t="s">
        <v>34</v>
      </c>
    </row>
    <row r="142" ht="13.5" thickBot="1">
      <c r="B142" s="34" t="s">
        <v>17</v>
      </c>
    </row>
    <row r="143" spans="2:8" ht="13.5" thickBot="1">
      <c r="B143" s="39" t="s">
        <v>32</v>
      </c>
      <c r="C143" s="19" t="s">
        <v>0</v>
      </c>
      <c r="D143" s="18" t="s">
        <v>1</v>
      </c>
      <c r="E143" s="19" t="s">
        <v>2</v>
      </c>
      <c r="F143" s="18" t="s">
        <v>1</v>
      </c>
      <c r="G143" s="19" t="s">
        <v>3</v>
      </c>
      <c r="H143" s="20" t="s">
        <v>1</v>
      </c>
    </row>
    <row r="144" spans="2:8" ht="12.75">
      <c r="B144" s="22"/>
      <c r="C144" s="23"/>
      <c r="D144" s="24"/>
      <c r="E144" s="23"/>
      <c r="F144" s="24"/>
      <c r="G144" s="23"/>
      <c r="H144" s="25"/>
    </row>
    <row r="145" spans="2:8" ht="12.75">
      <c r="B145" s="11" t="s">
        <v>5</v>
      </c>
      <c r="C145" s="12">
        <f>1781+4</f>
        <v>1785</v>
      </c>
      <c r="D145" s="15">
        <f aca="true" t="shared" si="18" ref="D145:D151">(C145*100/G145)</f>
        <v>50.912721049629205</v>
      </c>
      <c r="E145" s="12">
        <f>1719+2</f>
        <v>1721</v>
      </c>
      <c r="F145" s="15">
        <f aca="true" t="shared" si="19" ref="F145:F151">(E145*100/G145)</f>
        <v>49.087278950370795</v>
      </c>
      <c r="G145" s="12">
        <f>C145+E145</f>
        <v>3506</v>
      </c>
      <c r="H145" s="16">
        <f>(G145*100/G153)</f>
        <v>10.824662694124548</v>
      </c>
    </row>
    <row r="146" spans="2:8" ht="12.75">
      <c r="B146" s="11" t="s">
        <v>33</v>
      </c>
      <c r="C146" s="12">
        <v>563</v>
      </c>
      <c r="D146" s="15">
        <f t="shared" si="18"/>
        <v>53.113207547169814</v>
      </c>
      <c r="E146" s="12">
        <v>497</v>
      </c>
      <c r="F146" s="15">
        <f t="shared" si="19"/>
        <v>46.886792452830186</v>
      </c>
      <c r="G146" s="12">
        <f aca="true" t="shared" si="20" ref="G146:G151">C146+E146</f>
        <v>1060</v>
      </c>
      <c r="H146" s="16">
        <f>(G146*100/G153)</f>
        <v>3.2727160455710274</v>
      </c>
    </row>
    <row r="147" spans="2:8" ht="12.75">
      <c r="B147" s="11" t="s">
        <v>21</v>
      </c>
      <c r="C147" s="12">
        <f>12760+9</f>
        <v>12769</v>
      </c>
      <c r="D147" s="15">
        <f t="shared" si="18"/>
        <v>50.09022438412051</v>
      </c>
      <c r="E147" s="12">
        <f>12719+4</f>
        <v>12723</v>
      </c>
      <c r="F147" s="15">
        <f t="shared" si="19"/>
        <v>49.90977561587949</v>
      </c>
      <c r="G147" s="12">
        <f t="shared" si="20"/>
        <v>25492</v>
      </c>
      <c r="H147" s="16">
        <f>(G147*100/G153)</f>
        <v>78.70573342801569</v>
      </c>
    </row>
    <row r="148" spans="2:8" ht="12.75">
      <c r="B148" s="11" t="s">
        <v>6</v>
      </c>
      <c r="C148" s="12">
        <v>49</v>
      </c>
      <c r="D148" s="15">
        <f t="shared" si="18"/>
        <v>51.041666666666664</v>
      </c>
      <c r="E148" s="12">
        <v>47</v>
      </c>
      <c r="F148" s="15">
        <f t="shared" si="19"/>
        <v>48.958333333333336</v>
      </c>
      <c r="G148" s="12">
        <f t="shared" si="20"/>
        <v>96</v>
      </c>
      <c r="H148" s="16">
        <f>(G148*100/G153)</f>
        <v>0.29639692488190433</v>
      </c>
    </row>
    <row r="149" spans="2:8" ht="12.75">
      <c r="B149" s="11" t="s">
        <v>4</v>
      </c>
      <c r="C149" s="12">
        <v>411</v>
      </c>
      <c r="D149" s="15">
        <f t="shared" si="18"/>
        <v>53.58539765319426</v>
      </c>
      <c r="E149" s="12">
        <v>356</v>
      </c>
      <c r="F149" s="15">
        <f t="shared" si="19"/>
        <v>46.41460234680574</v>
      </c>
      <c r="G149" s="12">
        <f t="shared" si="20"/>
        <v>767</v>
      </c>
      <c r="H149" s="16">
        <f>(G149*100/G153)</f>
        <v>2.368087931087715</v>
      </c>
    </row>
    <row r="150" spans="2:8" ht="12.75">
      <c r="B150" s="11" t="s">
        <v>8</v>
      </c>
      <c r="C150" s="12">
        <v>66</v>
      </c>
      <c r="D150" s="15">
        <f t="shared" si="18"/>
        <v>54.09836065573771</v>
      </c>
      <c r="E150" s="12">
        <v>56</v>
      </c>
      <c r="F150" s="15">
        <f t="shared" si="19"/>
        <v>45.90163934426229</v>
      </c>
      <c r="G150" s="12">
        <f t="shared" si="20"/>
        <v>122</v>
      </c>
      <c r="H150" s="16">
        <f>(G150*100/G153)</f>
        <v>0.3766710920374201</v>
      </c>
    </row>
    <row r="151" spans="2:8" ht="12.75">
      <c r="B151" s="11" t="s">
        <v>7</v>
      </c>
      <c r="C151" s="12">
        <v>717</v>
      </c>
      <c r="D151" s="15">
        <f t="shared" si="18"/>
        <v>53.268945022288264</v>
      </c>
      <c r="E151" s="12">
        <v>629</v>
      </c>
      <c r="F151" s="15">
        <f t="shared" si="19"/>
        <v>46.731054977711736</v>
      </c>
      <c r="G151" s="12">
        <f t="shared" si="20"/>
        <v>1346</v>
      </c>
      <c r="H151" s="16">
        <f>(G151*100/G153)</f>
        <v>4.155731884281701</v>
      </c>
    </row>
    <row r="152" spans="2:8" ht="12.75">
      <c r="B152" s="11"/>
      <c r="C152" s="12"/>
      <c r="D152" s="13"/>
      <c r="E152" s="12"/>
      <c r="F152" s="13"/>
      <c r="G152" s="12"/>
      <c r="H152" s="14"/>
    </row>
    <row r="153" spans="2:8" ht="13.5" thickBot="1">
      <c r="B153" s="30" t="s">
        <v>3</v>
      </c>
      <c r="C153" s="31">
        <f>SUM(C145:C151)</f>
        <v>16360</v>
      </c>
      <c r="D153" s="32">
        <f>(C153*100/G153)</f>
        <v>50.510975948624534</v>
      </c>
      <c r="E153" s="31">
        <f>SUM(E145:E151)</f>
        <v>16029</v>
      </c>
      <c r="F153" s="32">
        <f>(E153*100/G153)</f>
        <v>49.489024051375466</v>
      </c>
      <c r="G153" s="31">
        <f>SUM(G145:G151)</f>
        <v>32389</v>
      </c>
      <c r="H153" s="35">
        <f>SUM(H145:H151)</f>
        <v>100.00000000000001</v>
      </c>
    </row>
    <row r="157" ht="12.75">
      <c r="B157" s="7" t="s">
        <v>36</v>
      </c>
    </row>
    <row r="158" ht="12.75">
      <c r="B158" s="7" t="s">
        <v>37</v>
      </c>
    </row>
    <row r="159" ht="12.75">
      <c r="B159" s="7"/>
    </row>
    <row r="160" ht="13.5" thickBot="1">
      <c r="B160" s="34" t="s">
        <v>35</v>
      </c>
    </row>
    <row r="161" spans="2:8" ht="13.5" thickBot="1">
      <c r="B161" s="39" t="s">
        <v>32</v>
      </c>
      <c r="C161" s="19" t="s">
        <v>0</v>
      </c>
      <c r="D161" s="18" t="s">
        <v>1</v>
      </c>
      <c r="E161" s="19" t="s">
        <v>2</v>
      </c>
      <c r="F161" s="18" t="s">
        <v>1</v>
      </c>
      <c r="G161" s="19" t="s">
        <v>3</v>
      </c>
      <c r="H161" s="20" t="s">
        <v>1</v>
      </c>
    </row>
    <row r="162" spans="2:8" ht="12.75">
      <c r="B162" s="22"/>
      <c r="C162" s="23"/>
      <c r="D162" s="24"/>
      <c r="E162" s="23"/>
      <c r="F162" s="24"/>
      <c r="G162" s="23"/>
      <c r="H162" s="25"/>
    </row>
    <row r="163" spans="2:8" ht="12.75">
      <c r="B163" s="11" t="s">
        <v>5</v>
      </c>
      <c r="C163" s="12">
        <v>1851</v>
      </c>
      <c r="D163" s="15">
        <f aca="true" t="shared" si="21" ref="D163:D169">(C163*100/G163)</f>
        <v>51.01984564498346</v>
      </c>
      <c r="E163" s="12">
        <v>1777</v>
      </c>
      <c r="F163" s="15">
        <f aca="true" t="shared" si="22" ref="F163:F169">(E163*100/G163)</f>
        <v>48.98015435501654</v>
      </c>
      <c r="G163" s="12">
        <f>C163+E163</f>
        <v>3628</v>
      </c>
      <c r="H163" s="16">
        <f>(G163*100/G171)</f>
        <v>10.783497800499346</v>
      </c>
    </row>
    <row r="164" spans="2:8" ht="12.75">
      <c r="B164" s="11" t="s">
        <v>33</v>
      </c>
      <c r="C164" s="12">
        <v>603</v>
      </c>
      <c r="D164" s="15">
        <f t="shared" si="21"/>
        <v>52.617801047120416</v>
      </c>
      <c r="E164" s="12">
        <v>543</v>
      </c>
      <c r="F164" s="15">
        <f t="shared" si="22"/>
        <v>47.382198952879584</v>
      </c>
      <c r="G164" s="12">
        <f aca="true" t="shared" si="23" ref="G164:G169">C164+E164</f>
        <v>1146</v>
      </c>
      <c r="H164" s="16">
        <f>(G164*100/G171)</f>
        <v>3.4062537153727264</v>
      </c>
    </row>
    <row r="165" spans="2:8" ht="12.75">
      <c r="B165" s="11" t="s">
        <v>21</v>
      </c>
      <c r="C165" s="12">
        <f>(13274+7)</f>
        <v>13281</v>
      </c>
      <c r="D165" s="15">
        <f t="shared" si="21"/>
        <v>50.32588101553619</v>
      </c>
      <c r="E165" s="12">
        <f>(13106+3)</f>
        <v>13109</v>
      </c>
      <c r="F165" s="15">
        <f t="shared" si="22"/>
        <v>49.67411898446381</v>
      </c>
      <c r="G165" s="12">
        <f t="shared" si="23"/>
        <v>26390</v>
      </c>
      <c r="H165" s="16">
        <f>(G165*100/G171)</f>
        <v>78.43894899536322</v>
      </c>
    </row>
    <row r="166" spans="2:8" ht="12.75">
      <c r="B166" s="11" t="s">
        <v>6</v>
      </c>
      <c r="C166" s="12">
        <v>49</v>
      </c>
      <c r="D166" s="15">
        <f t="shared" si="21"/>
        <v>51.578947368421055</v>
      </c>
      <c r="E166" s="12">
        <v>46</v>
      </c>
      <c r="F166" s="15">
        <f t="shared" si="22"/>
        <v>48.421052631578945</v>
      </c>
      <c r="G166" s="12">
        <f t="shared" si="23"/>
        <v>95</v>
      </c>
      <c r="H166" s="16">
        <f>(G166*100/G171)</f>
        <v>0.28236832719058375</v>
      </c>
    </row>
    <row r="167" spans="2:8" ht="12.75">
      <c r="B167" s="11" t="s">
        <v>4</v>
      </c>
      <c r="C167" s="12">
        <v>418</v>
      </c>
      <c r="D167" s="15">
        <f t="shared" si="21"/>
        <v>53.452685421994886</v>
      </c>
      <c r="E167" s="12">
        <v>364</v>
      </c>
      <c r="F167" s="15">
        <f t="shared" si="22"/>
        <v>46.547314578005114</v>
      </c>
      <c r="G167" s="12">
        <f t="shared" si="23"/>
        <v>782</v>
      </c>
      <c r="H167" s="16">
        <f>(G167*100/G171)</f>
        <v>2.3243371775056474</v>
      </c>
    </row>
    <row r="168" spans="2:8" ht="12.75">
      <c r="B168" s="11" t="s">
        <v>8</v>
      </c>
      <c r="C168" s="12">
        <v>67</v>
      </c>
      <c r="D168" s="15">
        <f t="shared" si="21"/>
        <v>56.779661016949156</v>
      </c>
      <c r="E168" s="12">
        <v>51</v>
      </c>
      <c r="F168" s="15">
        <f t="shared" si="22"/>
        <v>43.220338983050844</v>
      </c>
      <c r="G168" s="12">
        <f t="shared" si="23"/>
        <v>118</v>
      </c>
      <c r="H168" s="16">
        <f>(G168*100/G171)</f>
        <v>0.3507311853525146</v>
      </c>
    </row>
    <row r="169" spans="2:8" ht="12.75">
      <c r="B169" s="11" t="s">
        <v>7</v>
      </c>
      <c r="C169" s="12">
        <v>795</v>
      </c>
      <c r="D169" s="15">
        <f t="shared" si="21"/>
        <v>53.535353535353536</v>
      </c>
      <c r="E169" s="12">
        <v>690</v>
      </c>
      <c r="F169" s="15">
        <f t="shared" si="22"/>
        <v>46.464646464646464</v>
      </c>
      <c r="G169" s="12">
        <f t="shared" si="23"/>
        <v>1485</v>
      </c>
      <c r="H169" s="16">
        <f>(G169*100/G171)</f>
        <v>4.413862798715967</v>
      </c>
    </row>
    <row r="170" spans="2:8" ht="12.75">
      <c r="B170" s="11"/>
      <c r="C170" s="12"/>
      <c r="D170" s="13"/>
      <c r="E170" s="12"/>
      <c r="F170" s="13"/>
      <c r="G170" s="12"/>
      <c r="H170" s="14"/>
    </row>
    <row r="171" spans="2:8" ht="13.5" thickBot="1">
      <c r="B171" s="30" t="s">
        <v>3</v>
      </c>
      <c r="C171" s="31">
        <f>SUM(C163:C169)</f>
        <v>17064</v>
      </c>
      <c r="D171" s="32">
        <f>(C171*100/G171)</f>
        <v>50.71929615979075</v>
      </c>
      <c r="E171" s="31">
        <f>SUM(E163:E169)</f>
        <v>16580</v>
      </c>
      <c r="F171" s="32">
        <f>(E171*100/G171)</f>
        <v>49.28070384020925</v>
      </c>
      <c r="G171" s="31">
        <f>SUM(G163:G169)</f>
        <v>33644</v>
      </c>
      <c r="H171" s="35">
        <f>SUM(H163:H169)</f>
        <v>100</v>
      </c>
    </row>
    <row r="172" spans="2:8" ht="12.75">
      <c r="B172" s="26"/>
      <c r="C172" s="27"/>
      <c r="D172" s="47"/>
      <c r="E172" s="27"/>
      <c r="F172" s="47"/>
      <c r="G172" s="27"/>
      <c r="H172" s="47"/>
    </row>
    <row r="173" spans="2:8" ht="12.75">
      <c r="B173" s="26"/>
      <c r="C173" s="27"/>
      <c r="D173" s="47"/>
      <c r="E173" s="27"/>
      <c r="F173" s="47"/>
      <c r="G173" s="27"/>
      <c r="H173" s="47"/>
    </row>
    <row r="174" spans="2:8" ht="12.75">
      <c r="B174" s="26"/>
      <c r="C174" s="27"/>
      <c r="D174" s="47"/>
      <c r="E174" s="27"/>
      <c r="F174" s="47"/>
      <c r="G174" s="27"/>
      <c r="H174" s="47"/>
    </row>
    <row r="175" spans="2:8" ht="12.75">
      <c r="B175" s="48" t="s">
        <v>38</v>
      </c>
      <c r="C175" s="27"/>
      <c r="D175" s="47"/>
      <c r="E175" s="27"/>
      <c r="F175" s="47"/>
      <c r="G175" s="27"/>
      <c r="H175" s="47"/>
    </row>
    <row r="176" spans="2:8" ht="12.75">
      <c r="B176" s="7" t="s">
        <v>39</v>
      </c>
      <c r="C176" s="27"/>
      <c r="D176" s="47"/>
      <c r="E176" s="27"/>
      <c r="F176" s="47"/>
      <c r="G176" s="27"/>
      <c r="H176" s="47"/>
    </row>
    <row r="177" spans="2:8" ht="12.75">
      <c r="B177" s="26"/>
      <c r="C177" s="27"/>
      <c r="D177" s="47"/>
      <c r="E177" s="27"/>
      <c r="F177" s="47"/>
      <c r="G177" s="27"/>
      <c r="H177" s="47"/>
    </row>
    <row r="178" spans="2:8" ht="13.5" thickBot="1">
      <c r="B178" s="34" t="s">
        <v>66</v>
      </c>
      <c r="C178" s="27"/>
      <c r="D178" s="47"/>
      <c r="E178" s="27"/>
      <c r="F178" s="47"/>
      <c r="G178" s="27"/>
      <c r="H178" s="47"/>
    </row>
    <row r="179" spans="2:8" ht="13.5" thickBot="1">
      <c r="B179" s="39" t="s">
        <v>32</v>
      </c>
      <c r="C179" s="19" t="s">
        <v>0</v>
      </c>
      <c r="D179" s="18" t="s">
        <v>1</v>
      </c>
      <c r="E179" s="19" t="s">
        <v>2</v>
      </c>
      <c r="F179" s="18" t="s">
        <v>1</v>
      </c>
      <c r="G179" s="19" t="s">
        <v>3</v>
      </c>
      <c r="H179" s="20" t="s">
        <v>1</v>
      </c>
    </row>
    <row r="180" spans="2:8" ht="12.75">
      <c r="B180" s="22"/>
      <c r="C180" s="23"/>
      <c r="D180" s="24"/>
      <c r="E180" s="23"/>
      <c r="F180" s="24"/>
      <c r="G180" s="23"/>
      <c r="H180" s="25"/>
    </row>
    <row r="181" spans="2:8" ht="12.75">
      <c r="B181" s="11" t="s">
        <v>5</v>
      </c>
      <c r="C181" s="1">
        <v>1997</v>
      </c>
      <c r="D181" s="1">
        <v>51.67</v>
      </c>
      <c r="E181" s="1">
        <v>1868</v>
      </c>
      <c r="F181" s="1">
        <v>48.33</v>
      </c>
      <c r="G181" s="1">
        <v>3865</v>
      </c>
      <c r="H181" s="16">
        <f>(G181*100/G190)</f>
        <v>10.882112791057803</v>
      </c>
    </row>
    <row r="182" spans="2:8" ht="12.75">
      <c r="B182" s="11" t="s">
        <v>33</v>
      </c>
      <c r="C182" s="1">
        <v>672</v>
      </c>
      <c r="D182" s="1">
        <v>52.42</v>
      </c>
      <c r="E182" s="1">
        <v>609</v>
      </c>
      <c r="F182" s="1">
        <v>47.58</v>
      </c>
      <c r="G182" s="1">
        <v>1281</v>
      </c>
      <c r="H182" s="16">
        <f>(G182*100/G190)</f>
        <v>3.606723540839598</v>
      </c>
    </row>
    <row r="183" spans="2:8" ht="12.75">
      <c r="B183" s="11" t="s">
        <v>21</v>
      </c>
      <c r="C183" s="1">
        <v>13864</v>
      </c>
      <c r="D183" s="1">
        <v>50.22</v>
      </c>
      <c r="E183" s="1">
        <v>13745</v>
      </c>
      <c r="F183" s="1">
        <v>49.78</v>
      </c>
      <c r="G183" s="1">
        <v>27609</v>
      </c>
      <c r="H183" s="16">
        <f>(G183*100/G190)</f>
        <v>77.7346059633415</v>
      </c>
    </row>
    <row r="184" spans="2:8" ht="12.75">
      <c r="B184" s="11" t="s">
        <v>6</v>
      </c>
      <c r="C184" s="1">
        <v>47</v>
      </c>
      <c r="D184" s="1">
        <v>48.96</v>
      </c>
      <c r="E184" s="1">
        <v>49</v>
      </c>
      <c r="F184" s="1">
        <v>51.04</v>
      </c>
      <c r="G184" s="1">
        <v>96</v>
      </c>
      <c r="H184" s="16">
        <f>(G184*100/G190)</f>
        <v>0.27029309907931415</v>
      </c>
    </row>
    <row r="185" spans="2:8" ht="12.75">
      <c r="B185" s="11" t="s">
        <v>4</v>
      </c>
      <c r="C185" s="1">
        <v>440</v>
      </c>
      <c r="D185" s="1">
        <v>54.66</v>
      </c>
      <c r="E185" s="1">
        <v>365</v>
      </c>
      <c r="F185" s="1">
        <v>45.34</v>
      </c>
      <c r="G185" s="1">
        <v>805</v>
      </c>
      <c r="H185" s="16">
        <f>(G185*100/G190)</f>
        <v>2.2665202579046655</v>
      </c>
    </row>
    <row r="186" spans="2:8" ht="12.75">
      <c r="B186" s="11" t="s">
        <v>8</v>
      </c>
      <c r="C186" s="1">
        <v>75</v>
      </c>
      <c r="D186" s="1">
        <v>56.39</v>
      </c>
      <c r="E186" s="1">
        <v>58</v>
      </c>
      <c r="F186" s="1">
        <v>43.61</v>
      </c>
      <c r="G186" s="1">
        <v>133</v>
      </c>
      <c r="H186" s="16">
        <f>(G186*100/G190)</f>
        <v>0.37446856434946646</v>
      </c>
    </row>
    <row r="187" spans="2:8" ht="12.75">
      <c r="B187" s="11" t="s">
        <v>7</v>
      </c>
      <c r="C187" s="1">
        <v>897</v>
      </c>
      <c r="D187" s="1">
        <v>52.43</v>
      </c>
      <c r="E187" s="1">
        <v>814</v>
      </c>
      <c r="F187" s="1">
        <v>47.57</v>
      </c>
      <c r="G187" s="1">
        <v>1711</v>
      </c>
      <c r="H187" s="16">
        <f>(G187*100/G190)</f>
        <v>4.817411380465693</v>
      </c>
    </row>
    <row r="188" spans="2:8" ht="12.75">
      <c r="B188" s="11" t="s">
        <v>40</v>
      </c>
      <c r="C188" s="1">
        <v>11</v>
      </c>
      <c r="D188" s="15">
        <f>(C188*100/G188)</f>
        <v>64.70588235294117</v>
      </c>
      <c r="E188" s="1">
        <v>6</v>
      </c>
      <c r="F188" s="15">
        <f>(E188*100/G188)</f>
        <v>35.294117647058826</v>
      </c>
      <c r="G188" s="1">
        <v>17</v>
      </c>
      <c r="H188" s="16">
        <f>(G188*100/G190)</f>
        <v>0.04786440296196188</v>
      </c>
    </row>
    <row r="189" spans="2:8" ht="12.75">
      <c r="B189" s="11"/>
      <c r="C189" s="12"/>
      <c r="D189" s="13"/>
      <c r="E189" s="12"/>
      <c r="F189" s="13"/>
      <c r="G189" s="12"/>
      <c r="H189" s="14"/>
    </row>
    <row r="190" spans="2:8" ht="13.5" thickBot="1">
      <c r="B190" s="30" t="s">
        <v>3</v>
      </c>
      <c r="C190" s="31">
        <f>SUM(C181:C188)</f>
        <v>18003</v>
      </c>
      <c r="D190" s="32">
        <f>(C190*100/G190)</f>
        <v>50.68840273671763</v>
      </c>
      <c r="E190" s="31">
        <f>SUM(E181:E188)</f>
        <v>17514</v>
      </c>
      <c r="F190" s="32">
        <f>(E190*100/G190)</f>
        <v>49.31159726328237</v>
      </c>
      <c r="G190" s="31">
        <f>SUM(G181:G188)</f>
        <v>35517</v>
      </c>
      <c r="H190" s="35">
        <f>SUM(H181:H188)</f>
        <v>99.99999999999999</v>
      </c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 s="48" t="s">
        <v>41</v>
      </c>
      <c r="C194"/>
      <c r="D194"/>
      <c r="E194"/>
      <c r="F194"/>
      <c r="G194"/>
      <c r="H194"/>
    </row>
    <row r="195" spans="2:8" ht="12.75">
      <c r="B195" s="7" t="s">
        <v>44</v>
      </c>
      <c r="C195"/>
      <c r="D195"/>
      <c r="E195"/>
      <c r="F195"/>
      <c r="G195"/>
      <c r="H195"/>
    </row>
    <row r="196" spans="2:8" ht="12.75">
      <c r="B196" s="7"/>
      <c r="C196"/>
      <c r="D196"/>
      <c r="E196"/>
      <c r="F196"/>
      <c r="G196"/>
      <c r="H196"/>
    </row>
    <row r="197" spans="2:8" ht="13.5" thickBot="1">
      <c r="B197" s="34" t="s">
        <v>67</v>
      </c>
      <c r="C197"/>
      <c r="D197"/>
      <c r="E197"/>
      <c r="F197"/>
      <c r="G197"/>
      <c r="H197"/>
    </row>
    <row r="198" spans="2:8" ht="13.5" thickBot="1">
      <c r="B198" s="39" t="s">
        <v>32</v>
      </c>
      <c r="C198" s="19" t="s">
        <v>0</v>
      </c>
      <c r="D198" s="18" t="s">
        <v>1</v>
      </c>
      <c r="E198" s="19" t="s">
        <v>2</v>
      </c>
      <c r="F198" s="18" t="s">
        <v>1</v>
      </c>
      <c r="G198" s="19" t="s">
        <v>3</v>
      </c>
      <c r="H198" s="20" t="s">
        <v>1</v>
      </c>
    </row>
    <row r="199" spans="2:8" ht="12.75">
      <c r="B199" s="22"/>
      <c r="C199" s="23"/>
      <c r="D199" s="24"/>
      <c r="E199" s="23"/>
      <c r="F199" s="24"/>
      <c r="G199" s="23"/>
      <c r="H199" s="25"/>
    </row>
    <row r="200" spans="2:8" ht="12.75">
      <c r="B200" s="50" t="s">
        <v>5</v>
      </c>
      <c r="C200" s="12">
        <v>2052</v>
      </c>
      <c r="D200" s="52">
        <f aca="true" t="shared" si="24" ref="D200:D207">(C200*100/G200)</f>
        <v>51.006711409395976</v>
      </c>
      <c r="E200" s="12">
        <v>1971</v>
      </c>
      <c r="F200" s="52">
        <f aca="true" t="shared" si="25" ref="F200:F207">(E200*100/G200)</f>
        <v>48.993288590604024</v>
      </c>
      <c r="G200" s="12">
        <f aca="true" t="shared" si="26" ref="G200:G207">SUM(C200,E200)</f>
        <v>4023</v>
      </c>
      <c r="H200" s="51">
        <f>(G200*100/G209)</f>
        <v>11.180590295147574</v>
      </c>
    </row>
    <row r="201" spans="2:8" ht="12.75">
      <c r="B201" s="50" t="s">
        <v>33</v>
      </c>
      <c r="C201" s="12">
        <v>689</v>
      </c>
      <c r="D201" s="52">
        <f t="shared" si="24"/>
        <v>52.79693486590038</v>
      </c>
      <c r="E201" s="12">
        <v>616</v>
      </c>
      <c r="F201" s="52">
        <f t="shared" si="25"/>
        <v>47.20306513409962</v>
      </c>
      <c r="G201" s="12">
        <f t="shared" si="26"/>
        <v>1305</v>
      </c>
      <c r="H201" s="51">
        <f>(G201*100/G209)</f>
        <v>3.6268134067033517</v>
      </c>
    </row>
    <row r="202" spans="2:8" ht="12.75">
      <c r="B202" s="50" t="s">
        <v>21</v>
      </c>
      <c r="C202" s="12">
        <v>13873</v>
      </c>
      <c r="D202" s="52">
        <f t="shared" si="24"/>
        <v>49.92622449346817</v>
      </c>
      <c r="E202" s="12">
        <v>13914</v>
      </c>
      <c r="F202" s="52">
        <f t="shared" si="25"/>
        <v>50.07377550653183</v>
      </c>
      <c r="G202" s="12">
        <f t="shared" si="26"/>
        <v>27787</v>
      </c>
      <c r="H202" s="51">
        <f>(G202*100/G209)</f>
        <v>77.22472347284753</v>
      </c>
    </row>
    <row r="203" spans="2:8" ht="12.75">
      <c r="B203" s="50" t="s">
        <v>6</v>
      </c>
      <c r="C203" s="12">
        <v>48</v>
      </c>
      <c r="D203" s="52">
        <f t="shared" si="24"/>
        <v>48.484848484848484</v>
      </c>
      <c r="E203" s="12">
        <v>51</v>
      </c>
      <c r="F203" s="52">
        <f t="shared" si="25"/>
        <v>51.515151515151516</v>
      </c>
      <c r="G203" s="12">
        <f t="shared" si="26"/>
        <v>99</v>
      </c>
      <c r="H203" s="51">
        <f>(G203*100/G209)</f>
        <v>0.2751375687843922</v>
      </c>
    </row>
    <row r="204" spans="2:8" ht="12.75">
      <c r="B204" s="50" t="s">
        <v>4</v>
      </c>
      <c r="C204" s="12">
        <v>473</v>
      </c>
      <c r="D204" s="52">
        <f t="shared" si="24"/>
        <v>54.18098510882016</v>
      </c>
      <c r="E204" s="12">
        <v>400</v>
      </c>
      <c r="F204" s="52">
        <f t="shared" si="25"/>
        <v>45.81901489117984</v>
      </c>
      <c r="G204" s="12">
        <f t="shared" si="26"/>
        <v>873</v>
      </c>
      <c r="H204" s="51">
        <f>(G204*100/G209)</f>
        <v>2.4262131065532766</v>
      </c>
    </row>
    <row r="205" spans="2:8" ht="12.75">
      <c r="B205" s="50" t="s">
        <v>8</v>
      </c>
      <c r="C205" s="12">
        <v>73</v>
      </c>
      <c r="D205" s="52">
        <f t="shared" si="24"/>
        <v>55.303030303030305</v>
      </c>
      <c r="E205" s="12">
        <v>59</v>
      </c>
      <c r="F205" s="52">
        <f t="shared" si="25"/>
        <v>44.696969696969695</v>
      </c>
      <c r="G205" s="12">
        <f t="shared" si="26"/>
        <v>132</v>
      </c>
      <c r="H205" s="51">
        <f>(G205*100/G209)</f>
        <v>0.3668500917125229</v>
      </c>
    </row>
    <row r="206" spans="2:8" ht="12.75">
      <c r="B206" s="50" t="s">
        <v>7</v>
      </c>
      <c r="C206" s="12">
        <v>921</v>
      </c>
      <c r="D206" s="52">
        <f t="shared" si="24"/>
        <v>52.68878718535469</v>
      </c>
      <c r="E206" s="12">
        <v>827</v>
      </c>
      <c r="F206" s="52">
        <f t="shared" si="25"/>
        <v>47.31121281464531</v>
      </c>
      <c r="G206" s="12">
        <f t="shared" si="26"/>
        <v>1748</v>
      </c>
      <c r="H206" s="51">
        <f>(G206*100/G209)</f>
        <v>4.85798454782947</v>
      </c>
    </row>
    <row r="207" spans="2:8" ht="12.75">
      <c r="B207" s="50" t="s">
        <v>40</v>
      </c>
      <c r="C207" s="12">
        <v>10</v>
      </c>
      <c r="D207" s="52">
        <f t="shared" si="24"/>
        <v>66.66666666666667</v>
      </c>
      <c r="E207" s="12">
        <v>5</v>
      </c>
      <c r="F207" s="52">
        <f t="shared" si="25"/>
        <v>33.333333333333336</v>
      </c>
      <c r="G207" s="12">
        <f t="shared" si="26"/>
        <v>15</v>
      </c>
      <c r="H207" s="51">
        <f>(G207*100/G209)</f>
        <v>0.041687510421877606</v>
      </c>
    </row>
    <row r="208" spans="2:8" ht="12.75">
      <c r="B208" s="11"/>
      <c r="C208" s="12"/>
      <c r="D208" s="13"/>
      <c r="E208" s="12"/>
      <c r="F208" s="13"/>
      <c r="G208" s="12"/>
      <c r="H208" s="14"/>
    </row>
    <row r="209" spans="2:8" ht="13.5" thickBot="1">
      <c r="B209" s="30" t="s">
        <v>3</v>
      </c>
      <c r="C209" s="31">
        <f>SUM(C200:C207)</f>
        <v>18139</v>
      </c>
      <c r="D209" s="32">
        <f>(C209*100/G209)</f>
        <v>50.41131676949586</v>
      </c>
      <c r="E209" s="31">
        <f>SUM(E200:E207)</f>
        <v>17843</v>
      </c>
      <c r="F209" s="32">
        <f>(E209*100/G209)</f>
        <v>49.58868323050414</v>
      </c>
      <c r="G209" s="31">
        <f>SUM(G200:G207)</f>
        <v>35982</v>
      </c>
      <c r="H209" s="35">
        <f>SUM(H200:H207)</f>
        <v>100</v>
      </c>
    </row>
    <row r="213" spans="2:8" ht="12.75">
      <c r="B213" s="48" t="s">
        <v>42</v>
      </c>
      <c r="C213"/>
      <c r="D213"/>
      <c r="E213"/>
      <c r="F213"/>
      <c r="G213"/>
      <c r="H213"/>
    </row>
    <row r="214" spans="2:8" ht="12.75">
      <c r="B214" s="7" t="s">
        <v>43</v>
      </c>
      <c r="C214"/>
      <c r="D214"/>
      <c r="E214"/>
      <c r="F214"/>
      <c r="G214"/>
      <c r="H214"/>
    </row>
    <row r="215" spans="2:8" ht="12.75">
      <c r="B215" s="7"/>
      <c r="C215"/>
      <c r="D215"/>
      <c r="E215"/>
      <c r="F215"/>
      <c r="G215"/>
      <c r="H215"/>
    </row>
    <row r="216" spans="2:8" ht="13.5" thickBot="1">
      <c r="B216" s="34" t="s">
        <v>68</v>
      </c>
      <c r="C216"/>
      <c r="D216"/>
      <c r="E216"/>
      <c r="F216"/>
      <c r="G216"/>
      <c r="H216"/>
    </row>
    <row r="217" spans="2:8" ht="13.5" thickBot="1">
      <c r="B217" s="39" t="s">
        <v>32</v>
      </c>
      <c r="C217" s="19" t="s">
        <v>0</v>
      </c>
      <c r="D217" s="18" t="s">
        <v>1</v>
      </c>
      <c r="E217" s="19" t="s">
        <v>2</v>
      </c>
      <c r="F217" s="18" t="s">
        <v>1</v>
      </c>
      <c r="G217" s="19" t="s">
        <v>3</v>
      </c>
      <c r="H217" s="20" t="s">
        <v>1</v>
      </c>
    </row>
    <row r="218" spans="2:8" ht="12.75">
      <c r="B218" s="22"/>
      <c r="C218" s="23"/>
      <c r="D218" s="24"/>
      <c r="E218" s="23"/>
      <c r="F218" s="24"/>
      <c r="G218" s="23"/>
      <c r="H218" s="25"/>
    </row>
    <row r="219" spans="2:8" ht="12.75">
      <c r="B219" s="50" t="s">
        <v>5</v>
      </c>
      <c r="C219" s="12">
        <v>2040</v>
      </c>
      <c r="D219" s="52">
        <f aca="true" t="shared" si="27" ref="D219:D226">(C219*100/G219)</f>
        <v>50.73364834618254</v>
      </c>
      <c r="E219" s="12">
        <v>1981</v>
      </c>
      <c r="F219" s="52">
        <f aca="true" t="shared" si="28" ref="F219:F226">(E219*100/G219)</f>
        <v>49.26635165381746</v>
      </c>
      <c r="G219" s="12">
        <f aca="true" t="shared" si="29" ref="G219:G226">SUM(C219,E219)</f>
        <v>4021</v>
      </c>
      <c r="H219" s="51">
        <f>(G219*100/G228)</f>
        <v>10.999562315351788</v>
      </c>
    </row>
    <row r="220" spans="2:8" ht="12.75">
      <c r="B220" s="50" t="s">
        <v>33</v>
      </c>
      <c r="C220" s="12">
        <v>712</v>
      </c>
      <c r="D220" s="52">
        <f t="shared" si="27"/>
        <v>53.094705443698736</v>
      </c>
      <c r="E220" s="12">
        <v>629</v>
      </c>
      <c r="F220" s="52">
        <f t="shared" si="28"/>
        <v>46.905294556301264</v>
      </c>
      <c r="G220" s="12">
        <f t="shared" si="29"/>
        <v>1341</v>
      </c>
      <c r="H220" s="51">
        <f>(G220*100/G228)</f>
        <v>3.668344457818142</v>
      </c>
    </row>
    <row r="221" spans="2:8" ht="12.75">
      <c r="B221" s="50" t="s">
        <v>21</v>
      </c>
      <c r="C221" s="12">
        <v>14101</v>
      </c>
      <c r="D221" s="52">
        <f t="shared" si="27"/>
        <v>49.96810772501772</v>
      </c>
      <c r="E221" s="12">
        <v>14119</v>
      </c>
      <c r="F221" s="52">
        <f t="shared" si="28"/>
        <v>50.03189227498228</v>
      </c>
      <c r="G221" s="12">
        <f t="shared" si="29"/>
        <v>28220</v>
      </c>
      <c r="H221" s="51">
        <f>(G221*100/G228)</f>
        <v>77.19662982820877</v>
      </c>
    </row>
    <row r="222" spans="2:8" ht="12.75">
      <c r="B222" s="50" t="s">
        <v>6</v>
      </c>
      <c r="C222" s="12">
        <v>42</v>
      </c>
      <c r="D222" s="52">
        <f t="shared" si="27"/>
        <v>48.275862068965516</v>
      </c>
      <c r="E222" s="12">
        <v>45</v>
      </c>
      <c r="F222" s="52">
        <f t="shared" si="28"/>
        <v>51.724137931034484</v>
      </c>
      <c r="G222" s="12">
        <f t="shared" si="29"/>
        <v>87</v>
      </c>
      <c r="H222" s="51">
        <f>(G222*100/G228)</f>
        <v>0.23799102746471168</v>
      </c>
    </row>
    <row r="223" spans="2:8" ht="12.75">
      <c r="B223" s="50" t="s">
        <v>4</v>
      </c>
      <c r="C223" s="12">
        <v>478</v>
      </c>
      <c r="D223" s="52">
        <f t="shared" si="27"/>
        <v>53.05216426193119</v>
      </c>
      <c r="E223" s="12">
        <v>423</v>
      </c>
      <c r="F223" s="52">
        <f t="shared" si="28"/>
        <v>46.94783573806881</v>
      </c>
      <c r="G223" s="12">
        <f t="shared" si="29"/>
        <v>901</v>
      </c>
      <c r="H223" s="51">
        <f>(G223*100/G228)</f>
        <v>2.464711675237991</v>
      </c>
    </row>
    <row r="224" spans="2:8" ht="12.75">
      <c r="B224" s="50" t="s">
        <v>8</v>
      </c>
      <c r="C224" s="12">
        <v>73</v>
      </c>
      <c r="D224" s="52">
        <f t="shared" si="27"/>
        <v>55.303030303030305</v>
      </c>
      <c r="E224" s="12">
        <v>59</v>
      </c>
      <c r="F224" s="52">
        <f t="shared" si="28"/>
        <v>44.696969696969695</v>
      </c>
      <c r="G224" s="12">
        <f t="shared" si="29"/>
        <v>132</v>
      </c>
      <c r="H224" s="51">
        <f>(G224*100/G228)</f>
        <v>0.3610898347740453</v>
      </c>
    </row>
    <row r="225" spans="2:8" ht="12.75">
      <c r="B225" s="50" t="s">
        <v>7</v>
      </c>
      <c r="C225" s="12">
        <v>950</v>
      </c>
      <c r="D225" s="52">
        <f t="shared" si="27"/>
        <v>51.940951339529796</v>
      </c>
      <c r="E225" s="12">
        <v>879</v>
      </c>
      <c r="F225" s="52">
        <f t="shared" si="28"/>
        <v>48.059048660470204</v>
      </c>
      <c r="G225" s="12">
        <f t="shared" si="29"/>
        <v>1829</v>
      </c>
      <c r="H225" s="51">
        <f>(G225*100/G228)</f>
        <v>5.003282634861582</v>
      </c>
    </row>
    <row r="226" spans="2:8" ht="12.75">
      <c r="B226" s="50" t="s">
        <v>40</v>
      </c>
      <c r="C226" s="12">
        <v>14</v>
      </c>
      <c r="D226" s="52">
        <f t="shared" si="27"/>
        <v>56</v>
      </c>
      <c r="E226" s="12">
        <v>11</v>
      </c>
      <c r="F226" s="52">
        <f t="shared" si="28"/>
        <v>44</v>
      </c>
      <c r="G226" s="12">
        <f t="shared" si="29"/>
        <v>25</v>
      </c>
      <c r="H226" s="51">
        <f>(G226*100/G228)</f>
        <v>0.06838822628296312</v>
      </c>
    </row>
    <row r="227" spans="2:8" ht="12.75">
      <c r="B227" s="11"/>
      <c r="C227" s="12"/>
      <c r="D227" s="13"/>
      <c r="E227" s="12"/>
      <c r="F227" s="13"/>
      <c r="G227" s="12"/>
      <c r="H227" s="14"/>
    </row>
    <row r="228" spans="2:8" ht="13.5" thickBot="1">
      <c r="B228" s="30" t="s">
        <v>3</v>
      </c>
      <c r="C228" s="31">
        <f>SUM(C219:C226)</f>
        <v>18410</v>
      </c>
      <c r="D228" s="32">
        <f>(C228*100/G228)</f>
        <v>50.36108983477405</v>
      </c>
      <c r="E228" s="31">
        <f>SUM(E219:E226)</f>
        <v>18146</v>
      </c>
      <c r="F228" s="32">
        <f>(E228*100/G228)</f>
        <v>49.63891016522595</v>
      </c>
      <c r="G228" s="31">
        <f>SUM(G219:G226)</f>
        <v>36556</v>
      </c>
      <c r="H228" s="35">
        <f>SUM(H219:H226)</f>
        <v>100</v>
      </c>
    </row>
    <row r="232" spans="2:8" ht="12.75">
      <c r="B232" s="48" t="s">
        <v>45</v>
      </c>
      <c r="C232"/>
      <c r="D232"/>
      <c r="E232"/>
      <c r="F232"/>
      <c r="G232"/>
      <c r="H232"/>
    </row>
    <row r="233" spans="2:8" ht="12.75">
      <c r="B233" s="7" t="s">
        <v>46</v>
      </c>
      <c r="C233"/>
      <c r="D233"/>
      <c r="E233"/>
      <c r="F233"/>
      <c r="G233"/>
      <c r="H233"/>
    </row>
    <row r="234" spans="2:8" ht="12.75">
      <c r="B234" s="7"/>
      <c r="C234"/>
      <c r="D234"/>
      <c r="E234"/>
      <c r="F234"/>
      <c r="G234"/>
      <c r="H234"/>
    </row>
    <row r="235" spans="2:8" ht="13.5" thickBot="1">
      <c r="B235" s="34" t="s">
        <v>69</v>
      </c>
      <c r="C235"/>
      <c r="D235"/>
      <c r="E235"/>
      <c r="F235"/>
      <c r="G235"/>
      <c r="H235"/>
    </row>
    <row r="236" spans="2:8" ht="13.5" thickBot="1">
      <c r="B236" s="39" t="s">
        <v>32</v>
      </c>
      <c r="C236" s="19" t="s">
        <v>0</v>
      </c>
      <c r="D236" s="18" t="s">
        <v>1</v>
      </c>
      <c r="E236" s="19" t="s">
        <v>2</v>
      </c>
      <c r="F236" s="18" t="s">
        <v>1</v>
      </c>
      <c r="G236" s="19" t="s">
        <v>3</v>
      </c>
      <c r="H236" s="20" t="s">
        <v>1</v>
      </c>
    </row>
    <row r="237" spans="2:8" ht="12.75">
      <c r="B237" s="22"/>
      <c r="C237" s="23"/>
      <c r="D237" s="24"/>
      <c r="E237" s="23"/>
      <c r="F237" s="24"/>
      <c r="G237" s="23"/>
      <c r="H237" s="25"/>
    </row>
    <row r="238" spans="2:8" ht="12.75">
      <c r="B238" s="50" t="s">
        <v>5</v>
      </c>
      <c r="C238" s="12">
        <v>2074</v>
      </c>
      <c r="D238" s="52">
        <f aca="true" t="shared" si="30" ref="D238:D245">(C238*100/G238)</f>
        <v>51.77234148776835</v>
      </c>
      <c r="E238" s="12">
        <v>1932</v>
      </c>
      <c r="F238" s="52">
        <f aca="true" t="shared" si="31" ref="F238:F245">(E238*100/G238)</f>
        <v>48.22765851223165</v>
      </c>
      <c r="G238" s="12">
        <f aca="true" t="shared" si="32" ref="G238:G245">SUM(C238,E238)</f>
        <v>4006</v>
      </c>
      <c r="H238" s="51">
        <f>(G238*100/G247)</f>
        <v>10.836399047825147</v>
      </c>
    </row>
    <row r="239" spans="2:8" ht="12.75">
      <c r="B239" s="50" t="s">
        <v>33</v>
      </c>
      <c r="C239" s="12">
        <v>726</v>
      </c>
      <c r="D239" s="52">
        <f t="shared" si="30"/>
        <v>52.418772563176894</v>
      </c>
      <c r="E239" s="12">
        <v>659</v>
      </c>
      <c r="F239" s="52">
        <f t="shared" si="31"/>
        <v>47.581227436823106</v>
      </c>
      <c r="G239" s="12">
        <f t="shared" si="32"/>
        <v>1385</v>
      </c>
      <c r="H239" s="51">
        <f>(G239*100/G247)</f>
        <v>3.7464834451417444</v>
      </c>
    </row>
    <row r="240" spans="2:8" ht="12.75">
      <c r="B240" s="50" t="s">
        <v>21</v>
      </c>
      <c r="C240" s="12">
        <v>14266</v>
      </c>
      <c r="D240" s="52">
        <f t="shared" si="30"/>
        <v>49.818410392512924</v>
      </c>
      <c r="E240" s="12">
        <v>14370</v>
      </c>
      <c r="F240" s="52">
        <f t="shared" si="31"/>
        <v>50.181589607487076</v>
      </c>
      <c r="G240" s="12">
        <f t="shared" si="32"/>
        <v>28636</v>
      </c>
      <c r="H240" s="51">
        <f>(G240*100/G247)</f>
        <v>77.46158840077905</v>
      </c>
    </row>
    <row r="241" spans="2:8" ht="12.75">
      <c r="B241" s="50" t="s">
        <v>6</v>
      </c>
      <c r="C241" s="12">
        <v>39</v>
      </c>
      <c r="D241" s="52">
        <f t="shared" si="30"/>
        <v>48.148148148148145</v>
      </c>
      <c r="E241" s="12">
        <v>42</v>
      </c>
      <c r="F241" s="52">
        <f t="shared" si="31"/>
        <v>51.851851851851855</v>
      </c>
      <c r="G241" s="12">
        <f t="shared" si="32"/>
        <v>81</v>
      </c>
      <c r="H241" s="51">
        <f>(G241*100/G247)</f>
        <v>0.21910841809132223</v>
      </c>
    </row>
    <row r="242" spans="2:8" ht="12.75">
      <c r="B242" s="50" t="s">
        <v>4</v>
      </c>
      <c r="C242" s="12">
        <v>459</v>
      </c>
      <c r="D242" s="52">
        <f t="shared" si="30"/>
        <v>52.397260273972606</v>
      </c>
      <c r="E242" s="12">
        <v>417</v>
      </c>
      <c r="F242" s="52">
        <f t="shared" si="31"/>
        <v>47.602739726027394</v>
      </c>
      <c r="G242" s="12">
        <f t="shared" si="32"/>
        <v>876</v>
      </c>
      <c r="H242" s="51">
        <f>(G242*100/G247)</f>
        <v>2.36961696602467</v>
      </c>
    </row>
    <row r="243" spans="2:8" ht="12.75">
      <c r="B243" s="50" t="s">
        <v>8</v>
      </c>
      <c r="C243" s="12">
        <v>70</v>
      </c>
      <c r="D243" s="52">
        <f t="shared" si="30"/>
        <v>55.55555555555556</v>
      </c>
      <c r="E243" s="12">
        <v>56</v>
      </c>
      <c r="F243" s="52">
        <f t="shared" si="31"/>
        <v>44.44444444444444</v>
      </c>
      <c r="G243" s="12">
        <f t="shared" si="32"/>
        <v>126</v>
      </c>
      <c r="H243" s="51">
        <f>(G243*100/G247)</f>
        <v>0.34083531703094566</v>
      </c>
    </row>
    <row r="244" spans="2:8" ht="12.75">
      <c r="B244" s="50" t="s">
        <v>7</v>
      </c>
      <c r="C244" s="12">
        <v>943</v>
      </c>
      <c r="D244" s="52">
        <f t="shared" si="30"/>
        <v>51.2778684067428</v>
      </c>
      <c r="E244" s="12">
        <v>896</v>
      </c>
      <c r="F244" s="52">
        <f t="shared" si="31"/>
        <v>48.7221315932572</v>
      </c>
      <c r="G244" s="12">
        <f t="shared" si="32"/>
        <v>1839</v>
      </c>
      <c r="H244" s="51">
        <f>(G244*100/G247)</f>
        <v>4.974572603332612</v>
      </c>
    </row>
    <row r="245" spans="2:8" ht="12.75">
      <c r="B245" s="50" t="s">
        <v>40</v>
      </c>
      <c r="C245" s="12">
        <v>10</v>
      </c>
      <c r="D245" s="52">
        <f t="shared" si="30"/>
        <v>52.63157894736842</v>
      </c>
      <c r="E245" s="12">
        <v>9</v>
      </c>
      <c r="F245" s="52">
        <f t="shared" si="31"/>
        <v>47.36842105263158</v>
      </c>
      <c r="G245" s="12">
        <f t="shared" si="32"/>
        <v>19</v>
      </c>
      <c r="H245" s="51">
        <f>(G245*100/G247)</f>
        <v>0.051395801774507685</v>
      </c>
    </row>
    <row r="246" spans="2:8" ht="12.75">
      <c r="B246" s="11"/>
      <c r="C246" s="12"/>
      <c r="D246" s="13"/>
      <c r="E246" s="12"/>
      <c r="F246" s="13"/>
      <c r="G246" s="12"/>
      <c r="H246" s="14"/>
    </row>
    <row r="247" spans="2:8" ht="13.5" thickBot="1">
      <c r="B247" s="30" t="s">
        <v>3</v>
      </c>
      <c r="C247" s="31">
        <f>SUM(C238:C245)</f>
        <v>18587</v>
      </c>
      <c r="D247" s="32">
        <f>(C247*100/G247)</f>
        <v>50.2786193464618</v>
      </c>
      <c r="E247" s="31">
        <f>SUM(E238:E245)</f>
        <v>18381</v>
      </c>
      <c r="F247" s="32">
        <f>(E247*100/G247)</f>
        <v>49.7213806535382</v>
      </c>
      <c r="G247" s="31">
        <f>SUM(G238:G245)</f>
        <v>36968</v>
      </c>
      <c r="H247" s="35">
        <f>SUM(H238:H245)</f>
        <v>100</v>
      </c>
    </row>
    <row r="251" spans="2:8" ht="12.75">
      <c r="B251" s="48" t="s">
        <v>47</v>
      </c>
      <c r="C251"/>
      <c r="D251"/>
      <c r="E251"/>
      <c r="F251"/>
      <c r="G251"/>
      <c r="H251"/>
    </row>
    <row r="252" spans="2:8" ht="12.75">
      <c r="B252" s="7" t="s">
        <v>48</v>
      </c>
      <c r="C252"/>
      <c r="D252"/>
      <c r="E252"/>
      <c r="F252"/>
      <c r="G252"/>
      <c r="H252"/>
    </row>
    <row r="253" spans="2:8" ht="12.75">
      <c r="B253" s="7"/>
      <c r="C253"/>
      <c r="D253"/>
      <c r="E253"/>
      <c r="F253"/>
      <c r="G253"/>
      <c r="H253"/>
    </row>
    <row r="254" spans="2:8" ht="13.5" thickBot="1">
      <c r="B254" s="34" t="s">
        <v>70</v>
      </c>
      <c r="C254"/>
      <c r="D254"/>
      <c r="E254"/>
      <c r="F254"/>
      <c r="G254"/>
      <c r="H254"/>
    </row>
    <row r="255" spans="2:8" ht="13.5" thickBot="1">
      <c r="B255" s="39" t="s">
        <v>32</v>
      </c>
      <c r="C255" s="19" t="s">
        <v>0</v>
      </c>
      <c r="D255" s="18" t="s">
        <v>1</v>
      </c>
      <c r="E255" s="19" t="s">
        <v>2</v>
      </c>
      <c r="F255" s="18" t="s">
        <v>1</v>
      </c>
      <c r="G255" s="19" t="s">
        <v>3</v>
      </c>
      <c r="H255" s="20" t="s">
        <v>1</v>
      </c>
    </row>
    <row r="256" spans="2:8" ht="12.75">
      <c r="B256" s="22"/>
      <c r="C256" s="23"/>
      <c r="D256" s="24"/>
      <c r="E256" s="23"/>
      <c r="F256" s="24"/>
      <c r="G256" s="23"/>
      <c r="H256" s="25"/>
    </row>
    <row r="257" spans="2:8" ht="12.75">
      <c r="B257" s="50" t="s">
        <v>5</v>
      </c>
      <c r="C257" s="54">
        <v>2045</v>
      </c>
      <c r="D257" s="52">
        <f aca="true" t="shared" si="33" ref="D257:D264">(C257*100/G257)</f>
        <v>51.524313429075335</v>
      </c>
      <c r="E257" s="55">
        <v>1924</v>
      </c>
      <c r="F257" s="52">
        <f aca="true" t="shared" si="34" ref="F257:F264">(E257*100/G257)</f>
        <v>48.475686570924665</v>
      </c>
      <c r="G257" s="55">
        <v>3969</v>
      </c>
      <c r="H257" s="51">
        <f>(G257*100/G266)</f>
        <v>10.74619591704121</v>
      </c>
    </row>
    <row r="258" spans="2:8" ht="12.75">
      <c r="B258" s="50" t="s">
        <v>33</v>
      </c>
      <c r="C258" s="53">
        <v>716</v>
      </c>
      <c r="D258" s="52">
        <f t="shared" si="33"/>
        <v>51.73410404624278</v>
      </c>
      <c r="E258" s="12">
        <v>668</v>
      </c>
      <c r="F258" s="52">
        <f t="shared" si="34"/>
        <v>48.26589595375722</v>
      </c>
      <c r="G258" s="12">
        <f>SUM(C258,E258)</f>
        <v>1384</v>
      </c>
      <c r="H258" s="51">
        <f>(G258*100/G266)</f>
        <v>3.747224779336113</v>
      </c>
    </row>
    <row r="259" spans="2:8" ht="12.75">
      <c r="B259" s="50" t="s">
        <v>21</v>
      </c>
      <c r="C259" s="54">
        <v>14307</v>
      </c>
      <c r="D259" s="52">
        <f t="shared" si="33"/>
        <v>49.76174741748113</v>
      </c>
      <c r="E259" s="55">
        <v>14444</v>
      </c>
      <c r="F259" s="52">
        <f t="shared" si="34"/>
        <v>50.23825258251887</v>
      </c>
      <c r="G259" s="55">
        <v>28751</v>
      </c>
      <c r="H259" s="51">
        <f>(G259*100/G266)</f>
        <v>77.84426273893973</v>
      </c>
    </row>
    <row r="260" spans="2:8" ht="12.75">
      <c r="B260" s="50" t="s">
        <v>6</v>
      </c>
      <c r="C260" s="54">
        <v>37</v>
      </c>
      <c r="D260" s="52">
        <f t="shared" si="33"/>
        <v>48.68421052631579</v>
      </c>
      <c r="E260" s="55">
        <v>39</v>
      </c>
      <c r="F260" s="52">
        <f t="shared" si="34"/>
        <v>51.31578947368421</v>
      </c>
      <c r="G260" s="55">
        <v>76</v>
      </c>
      <c r="H260" s="51">
        <f>(G260*100/G266)</f>
        <v>0.2057724589808848</v>
      </c>
    </row>
    <row r="261" spans="2:8" ht="12.75">
      <c r="B261" s="50" t="s">
        <v>4</v>
      </c>
      <c r="C261" s="54">
        <v>434</v>
      </c>
      <c r="D261" s="52">
        <f t="shared" si="33"/>
        <v>54.047322540473225</v>
      </c>
      <c r="E261" s="55">
        <v>369</v>
      </c>
      <c r="F261" s="52">
        <f t="shared" si="34"/>
        <v>45.952677459526775</v>
      </c>
      <c r="G261" s="55">
        <v>803</v>
      </c>
      <c r="H261" s="51">
        <f>(G261*100/G266)</f>
        <v>2.174148481074349</v>
      </c>
    </row>
    <row r="262" spans="2:8" ht="12.75">
      <c r="B262" s="50" t="s">
        <v>8</v>
      </c>
      <c r="C262" s="55">
        <v>74</v>
      </c>
      <c r="D262" s="52">
        <f t="shared" si="33"/>
        <v>55.6390977443609</v>
      </c>
      <c r="E262" s="55">
        <v>59</v>
      </c>
      <c r="F262" s="52">
        <f t="shared" si="34"/>
        <v>44.3609022556391</v>
      </c>
      <c r="G262" s="55">
        <v>133</v>
      </c>
      <c r="H262" s="51">
        <f>(G262*100/G266)</f>
        <v>0.36010180321654844</v>
      </c>
    </row>
    <row r="263" spans="2:8" ht="12.75">
      <c r="B263" s="50" t="s">
        <v>7</v>
      </c>
      <c r="C263" s="12">
        <v>924</v>
      </c>
      <c r="D263" s="52">
        <f t="shared" si="33"/>
        <v>51.24792013311148</v>
      </c>
      <c r="E263" s="12">
        <v>879</v>
      </c>
      <c r="F263" s="52">
        <f t="shared" si="34"/>
        <v>48.75207986688852</v>
      </c>
      <c r="G263" s="12">
        <f>SUM(C263,E263)</f>
        <v>1803</v>
      </c>
      <c r="H263" s="51">
        <f>(G263*100/G266)</f>
        <v>4.881680836085991</v>
      </c>
    </row>
    <row r="264" spans="2:8" ht="12.75">
      <c r="B264" s="50" t="s">
        <v>40</v>
      </c>
      <c r="C264" s="12">
        <v>9</v>
      </c>
      <c r="D264" s="52">
        <f t="shared" si="33"/>
        <v>60</v>
      </c>
      <c r="E264" s="12">
        <v>6</v>
      </c>
      <c r="F264" s="52">
        <f t="shared" si="34"/>
        <v>40</v>
      </c>
      <c r="G264" s="12">
        <f>SUM(C264,E264)</f>
        <v>15</v>
      </c>
      <c r="H264" s="51">
        <f>(G264*100/G266)</f>
        <v>0.040612985325174634</v>
      </c>
    </row>
    <row r="265" spans="2:8" ht="12.75">
      <c r="B265" s="11"/>
      <c r="C265" s="12"/>
      <c r="D265" s="13"/>
      <c r="E265" s="12"/>
      <c r="F265" s="13"/>
      <c r="G265" s="12"/>
      <c r="H265" s="14"/>
    </row>
    <row r="266" spans="2:8" ht="13.5" thickBot="1">
      <c r="B266" s="30" t="s">
        <v>3</v>
      </c>
      <c r="C266" s="31">
        <f>SUM(C257:C264)</f>
        <v>18546</v>
      </c>
      <c r="D266" s="32">
        <f>(C266*100/G266)</f>
        <v>50.21389505604592</v>
      </c>
      <c r="E266" s="31">
        <f>SUM(E257:E264)</f>
        <v>18388</v>
      </c>
      <c r="F266" s="32">
        <f>(E266*100/G266)</f>
        <v>49.78610494395408</v>
      </c>
      <c r="G266" s="31">
        <f>SUM(G257:G264)</f>
        <v>36934</v>
      </c>
      <c r="H266" s="35">
        <f>SUM(H257:H264)</f>
        <v>100.00000000000001</v>
      </c>
    </row>
    <row r="270" spans="2:8" ht="12.75">
      <c r="B270" s="48" t="s">
        <v>49</v>
      </c>
      <c r="C270"/>
      <c r="D270"/>
      <c r="E270"/>
      <c r="F270"/>
      <c r="G270"/>
      <c r="H270"/>
    </row>
    <row r="271" spans="2:8" ht="12.75">
      <c r="B271" s="7" t="s">
        <v>50</v>
      </c>
      <c r="C271"/>
      <c r="D271"/>
      <c r="E271"/>
      <c r="F271"/>
      <c r="G271"/>
      <c r="H271"/>
    </row>
    <row r="272" spans="2:8" ht="12.75">
      <c r="B272" s="7"/>
      <c r="C272"/>
      <c r="D272"/>
      <c r="E272"/>
      <c r="F272"/>
      <c r="G272"/>
      <c r="H272"/>
    </row>
    <row r="273" spans="2:8" ht="13.5" thickBot="1">
      <c r="B273" s="34" t="s">
        <v>71</v>
      </c>
      <c r="C273"/>
      <c r="D273"/>
      <c r="E273"/>
      <c r="F273"/>
      <c r="G273"/>
      <c r="H273"/>
    </row>
    <row r="274" spans="2:8" ht="13.5" thickBot="1">
      <c r="B274" s="39" t="s">
        <v>32</v>
      </c>
      <c r="C274" s="19" t="s">
        <v>0</v>
      </c>
      <c r="D274" s="18" t="s">
        <v>1</v>
      </c>
      <c r="E274" s="19" t="s">
        <v>2</v>
      </c>
      <c r="F274" s="18" t="s">
        <v>1</v>
      </c>
      <c r="G274" s="19" t="s">
        <v>3</v>
      </c>
      <c r="H274" s="20" t="s">
        <v>1</v>
      </c>
    </row>
    <row r="275" spans="2:8" ht="12.75">
      <c r="B275" s="22"/>
      <c r="C275" s="23"/>
      <c r="D275" s="24"/>
      <c r="E275" s="23"/>
      <c r="F275" s="24"/>
      <c r="G275" s="23"/>
      <c r="H275" s="25"/>
    </row>
    <row r="276" spans="2:8" ht="12.75">
      <c r="B276" s="50" t="s">
        <v>5</v>
      </c>
      <c r="C276" s="54">
        <v>1996</v>
      </c>
      <c r="D276" s="52">
        <f aca="true" t="shared" si="35" ref="D276:D283">(C276*100/G276)</f>
        <v>51.04859335038363</v>
      </c>
      <c r="E276" s="55">
        <v>1914</v>
      </c>
      <c r="F276" s="52">
        <f aca="true" t="shared" si="36" ref="F276:F283">(E276*100/G276)</f>
        <v>48.95140664961637</v>
      </c>
      <c r="G276" s="12">
        <f>SUM(C276,E276)</f>
        <v>3910</v>
      </c>
      <c r="H276" s="51">
        <f>(G276*100/G285)</f>
        <v>10.54107243954385</v>
      </c>
    </row>
    <row r="277" spans="2:8" ht="12.75">
      <c r="B277" s="50" t="s">
        <v>33</v>
      </c>
      <c r="C277" s="53">
        <v>714</v>
      </c>
      <c r="D277" s="52">
        <f t="shared" si="35"/>
        <v>51.146131805157594</v>
      </c>
      <c r="E277" s="12">
        <v>682</v>
      </c>
      <c r="F277" s="52">
        <f t="shared" si="36"/>
        <v>48.853868194842406</v>
      </c>
      <c r="G277" s="12">
        <f>SUM(C277,E277)</f>
        <v>1396</v>
      </c>
      <c r="H277" s="51">
        <f>(G277*100/G285)</f>
        <v>3.7635133313563207</v>
      </c>
    </row>
    <row r="278" spans="2:8" ht="12.75">
      <c r="B278" s="50" t="s">
        <v>21</v>
      </c>
      <c r="C278" s="54">
        <v>14406</v>
      </c>
      <c r="D278" s="52">
        <f t="shared" si="35"/>
        <v>49.78401354667035</v>
      </c>
      <c r="E278" s="55">
        <v>14531</v>
      </c>
      <c r="F278" s="52">
        <f t="shared" si="36"/>
        <v>50.21598645332965</v>
      </c>
      <c r="G278" s="12">
        <f aca="true" t="shared" si="37" ref="G278:G283">SUM(C278,E278)</f>
        <v>28937</v>
      </c>
      <c r="H278" s="51">
        <f>(G278*100/G285)</f>
        <v>78.01202383198986</v>
      </c>
    </row>
    <row r="279" spans="2:8" ht="12.75">
      <c r="B279" s="50" t="s">
        <v>6</v>
      </c>
      <c r="C279" s="54">
        <v>35</v>
      </c>
      <c r="D279" s="52">
        <f t="shared" si="35"/>
        <v>49.29577464788732</v>
      </c>
      <c r="E279" s="55">
        <v>36</v>
      </c>
      <c r="F279" s="52">
        <f t="shared" si="36"/>
        <v>50.70422535211268</v>
      </c>
      <c r="G279" s="12">
        <f t="shared" si="37"/>
        <v>71</v>
      </c>
      <c r="H279" s="51">
        <f>(G279*100/G285)</f>
        <v>0.1914107783139676</v>
      </c>
    </row>
    <row r="280" spans="2:8" ht="12.75">
      <c r="B280" s="50" t="s">
        <v>4</v>
      </c>
      <c r="C280" s="54">
        <v>437</v>
      </c>
      <c r="D280" s="52">
        <f t="shared" si="35"/>
        <v>53.16301703163017</v>
      </c>
      <c r="E280" s="55">
        <v>385</v>
      </c>
      <c r="F280" s="52">
        <f t="shared" si="36"/>
        <v>46.83698296836983</v>
      </c>
      <c r="G280" s="12">
        <f t="shared" si="37"/>
        <v>822</v>
      </c>
      <c r="H280" s="51">
        <f>(G280*100/G285)</f>
        <v>2.216051546113822</v>
      </c>
    </row>
    <row r="281" spans="2:8" ht="12.75">
      <c r="B281" s="50" t="s">
        <v>8</v>
      </c>
      <c r="C281" s="55">
        <v>71</v>
      </c>
      <c r="D281" s="52">
        <f t="shared" si="35"/>
        <v>54.61538461538461</v>
      </c>
      <c r="E281" s="55">
        <v>59</v>
      </c>
      <c r="F281" s="52">
        <f t="shared" si="36"/>
        <v>45.38461538461539</v>
      </c>
      <c r="G281" s="12">
        <f t="shared" si="37"/>
        <v>130</v>
      </c>
      <c r="H281" s="51">
        <f>(G281*100/G285)</f>
        <v>0.35047043916641957</v>
      </c>
    </row>
    <row r="282" spans="2:8" ht="12.75">
      <c r="B282" s="50" t="s">
        <v>7</v>
      </c>
      <c r="C282" s="12">
        <v>926</v>
      </c>
      <c r="D282" s="52">
        <f t="shared" si="35"/>
        <v>51.04740904079382</v>
      </c>
      <c r="E282" s="12">
        <v>888</v>
      </c>
      <c r="F282" s="52">
        <f t="shared" si="36"/>
        <v>48.95259095920618</v>
      </c>
      <c r="G282" s="12">
        <f t="shared" si="37"/>
        <v>1814</v>
      </c>
      <c r="H282" s="51">
        <f>(G282*100/G285)</f>
        <v>4.8904105895991155</v>
      </c>
    </row>
    <row r="283" spans="2:8" ht="12.75">
      <c r="B283" s="50" t="s">
        <v>40</v>
      </c>
      <c r="C283" s="12">
        <v>8</v>
      </c>
      <c r="D283" s="52">
        <f t="shared" si="35"/>
        <v>61.53846153846154</v>
      </c>
      <c r="E283" s="12">
        <v>5</v>
      </c>
      <c r="F283" s="52">
        <f t="shared" si="36"/>
        <v>38.46153846153846</v>
      </c>
      <c r="G283" s="12">
        <f t="shared" si="37"/>
        <v>13</v>
      </c>
      <c r="H283" s="51">
        <f>(G283*100/G285)</f>
        <v>0.03504704391664196</v>
      </c>
    </row>
    <row r="284" spans="2:8" ht="12.75">
      <c r="B284" s="11"/>
      <c r="C284" s="12"/>
      <c r="D284" s="13"/>
      <c r="E284" s="12"/>
      <c r="F284" s="13"/>
      <c r="G284" s="12"/>
      <c r="H284" s="14"/>
    </row>
    <row r="285" spans="2:8" ht="13.5" thickBot="1">
      <c r="B285" s="30" t="s">
        <v>3</v>
      </c>
      <c r="C285" s="31">
        <f>SUM(C276:C283)</f>
        <v>18593</v>
      </c>
      <c r="D285" s="32">
        <f>(C285*100/G285)</f>
        <v>50.125360580163374</v>
      </c>
      <c r="E285" s="31">
        <f>SUM(E276:E283)</f>
        <v>18500</v>
      </c>
      <c r="F285" s="32">
        <f>(E285*100/G285)</f>
        <v>49.874639419836626</v>
      </c>
      <c r="G285" s="31">
        <f>SUM(G276:G283)</f>
        <v>37093</v>
      </c>
      <c r="H285" s="35">
        <f>SUM(H276:H283)</f>
        <v>100</v>
      </c>
    </row>
    <row r="289" spans="2:8" ht="12.75">
      <c r="B289" s="48" t="s">
        <v>51</v>
      </c>
      <c r="C289"/>
      <c r="D289"/>
      <c r="E289"/>
      <c r="F289"/>
      <c r="G289"/>
      <c r="H289"/>
    </row>
    <row r="290" spans="2:8" ht="12.75">
      <c r="B290" s="7" t="s">
        <v>52</v>
      </c>
      <c r="C290"/>
      <c r="D290"/>
      <c r="E290"/>
      <c r="F290"/>
      <c r="G290"/>
      <c r="H290"/>
    </row>
    <row r="291" spans="2:8" ht="12.75">
      <c r="B291" s="7"/>
      <c r="C291"/>
      <c r="D291"/>
      <c r="E291"/>
      <c r="F291"/>
      <c r="G291"/>
      <c r="H291"/>
    </row>
    <row r="292" spans="2:8" ht="13.5" thickBot="1">
      <c r="B292" s="34" t="s">
        <v>72</v>
      </c>
      <c r="C292"/>
      <c r="D292"/>
      <c r="E292"/>
      <c r="F292"/>
      <c r="G292"/>
      <c r="H292"/>
    </row>
    <row r="293" spans="2:8" ht="13.5" thickBot="1">
      <c r="B293" s="39" t="s">
        <v>32</v>
      </c>
      <c r="C293" s="19" t="s">
        <v>0</v>
      </c>
      <c r="D293" s="18" t="s">
        <v>1</v>
      </c>
      <c r="E293" s="19" t="s">
        <v>2</v>
      </c>
      <c r="F293" s="18" t="s">
        <v>1</v>
      </c>
      <c r="G293" s="19" t="s">
        <v>3</v>
      </c>
      <c r="H293" s="20" t="s">
        <v>1</v>
      </c>
    </row>
    <row r="294" spans="2:8" ht="12.75">
      <c r="B294" s="22"/>
      <c r="C294" s="23"/>
      <c r="D294" s="24"/>
      <c r="E294" s="23"/>
      <c r="F294" s="24"/>
      <c r="G294" s="23"/>
      <c r="H294" s="25"/>
    </row>
    <row r="295" spans="2:8" ht="12.75">
      <c r="B295" s="50" t="s">
        <v>5</v>
      </c>
      <c r="C295" s="54">
        <v>1233</v>
      </c>
      <c r="D295" s="52">
        <v>51.2</v>
      </c>
      <c r="E295" s="55">
        <v>1175</v>
      </c>
      <c r="F295" s="52">
        <f aca="true" t="shared" si="38" ref="F295:F304">(E295*100/G295)</f>
        <v>48.79568106312292</v>
      </c>
      <c r="G295" s="12">
        <f>SUM(C295,E295)</f>
        <v>2408</v>
      </c>
      <c r="H295" s="51">
        <f>(G295*100/G307)</f>
        <v>6.496519721577727</v>
      </c>
    </row>
    <row r="296" spans="2:8" ht="12.75">
      <c r="B296" s="50" t="s">
        <v>33</v>
      </c>
      <c r="C296" s="53">
        <v>406</v>
      </c>
      <c r="D296" s="52">
        <v>51.65</v>
      </c>
      <c r="E296" s="12">
        <v>380</v>
      </c>
      <c r="F296" s="52">
        <v>48.35</v>
      </c>
      <c r="G296" s="12">
        <f>SUM(C296,E296)</f>
        <v>786</v>
      </c>
      <c r="H296" s="51">
        <f>(G296*100/G307)</f>
        <v>2.120541736362165</v>
      </c>
    </row>
    <row r="297" spans="2:8" ht="12.75">
      <c r="B297" s="50" t="s">
        <v>21</v>
      </c>
      <c r="C297" s="54">
        <v>14352</v>
      </c>
      <c r="D297" s="52">
        <f aca="true" t="shared" si="39" ref="D297:D304">(C297*100/G297)</f>
        <v>49.667774086378735</v>
      </c>
      <c r="E297" s="55">
        <v>14544</v>
      </c>
      <c r="F297" s="52">
        <f t="shared" si="38"/>
        <v>50.332225913621265</v>
      </c>
      <c r="G297" s="12">
        <f aca="true" t="shared" si="40" ref="G297:G305">SUM(C297,E297)</f>
        <v>28896</v>
      </c>
      <c r="H297" s="51">
        <f>(G297*100/G307)</f>
        <v>77.95823665893272</v>
      </c>
    </row>
    <row r="298" spans="2:8" ht="12.75">
      <c r="B298" s="50" t="s">
        <v>53</v>
      </c>
      <c r="C298" s="54">
        <v>844</v>
      </c>
      <c r="D298" s="52">
        <f t="shared" si="39"/>
        <v>50.5692031156381</v>
      </c>
      <c r="E298" s="55">
        <v>825</v>
      </c>
      <c r="F298" s="52">
        <f t="shared" si="38"/>
        <v>49.4307968843619</v>
      </c>
      <c r="G298" s="12">
        <f t="shared" si="40"/>
        <v>1669</v>
      </c>
      <c r="H298" s="51">
        <f>(G298*100/G307)</f>
        <v>4.50277882695732</v>
      </c>
    </row>
    <row r="299" spans="2:8" ht="12.75">
      <c r="B299" s="50" t="s">
        <v>6</v>
      </c>
      <c r="C299" s="54">
        <v>35</v>
      </c>
      <c r="D299" s="52">
        <f t="shared" si="39"/>
        <v>50</v>
      </c>
      <c r="E299" s="55">
        <v>35</v>
      </c>
      <c r="F299" s="52">
        <f t="shared" si="38"/>
        <v>50</v>
      </c>
      <c r="G299" s="12">
        <f t="shared" si="40"/>
        <v>70</v>
      </c>
      <c r="H299" s="51">
        <f>(G299*100/G307)</f>
        <v>0.1888523174877246</v>
      </c>
    </row>
    <row r="300" spans="2:8" ht="12.75">
      <c r="B300" s="50" t="s">
        <v>54</v>
      </c>
      <c r="C300" s="54">
        <v>103</v>
      </c>
      <c r="D300" s="52">
        <f t="shared" si="39"/>
        <v>51.5</v>
      </c>
      <c r="E300" s="55">
        <v>97</v>
      </c>
      <c r="F300" s="52">
        <f t="shared" si="38"/>
        <v>48.5</v>
      </c>
      <c r="G300" s="12">
        <f t="shared" si="40"/>
        <v>200</v>
      </c>
      <c r="H300" s="51">
        <f>(G300*100/G307)</f>
        <v>0.5395780499649274</v>
      </c>
    </row>
    <row r="301" spans="2:8" ht="12.75">
      <c r="B301" s="50" t="s">
        <v>55</v>
      </c>
      <c r="C301" s="54">
        <v>150</v>
      </c>
      <c r="D301" s="52">
        <f t="shared" si="39"/>
        <v>51.36986301369863</v>
      </c>
      <c r="E301" s="55">
        <v>142</v>
      </c>
      <c r="F301" s="52">
        <f t="shared" si="38"/>
        <v>48.63013698630137</v>
      </c>
      <c r="G301" s="12">
        <f t="shared" si="40"/>
        <v>292</v>
      </c>
      <c r="H301" s="51">
        <f>(G301*100/G307)</f>
        <v>0.787783952948794</v>
      </c>
    </row>
    <row r="302" spans="2:8" ht="12.75">
      <c r="B302" s="50" t="s">
        <v>4</v>
      </c>
      <c r="C302" s="54">
        <v>429</v>
      </c>
      <c r="D302" s="52">
        <f t="shared" si="39"/>
        <v>53.9622641509434</v>
      </c>
      <c r="E302" s="55">
        <v>366</v>
      </c>
      <c r="F302" s="52">
        <f t="shared" si="38"/>
        <v>46.0377358490566</v>
      </c>
      <c r="G302" s="12">
        <f t="shared" si="40"/>
        <v>795</v>
      </c>
      <c r="H302" s="51">
        <f>(G302*100/G307)</f>
        <v>2.1448227486105864</v>
      </c>
    </row>
    <row r="303" spans="2:8" ht="12.75">
      <c r="B303" s="50" t="s">
        <v>8</v>
      </c>
      <c r="C303" s="55">
        <v>72</v>
      </c>
      <c r="D303" s="52">
        <f t="shared" si="39"/>
        <v>52.94117647058823</v>
      </c>
      <c r="E303" s="55">
        <v>64</v>
      </c>
      <c r="F303" s="52">
        <f t="shared" si="38"/>
        <v>47.05882352941177</v>
      </c>
      <c r="G303" s="12">
        <f t="shared" si="40"/>
        <v>136</v>
      </c>
      <c r="H303" s="51">
        <f>(G303*100/G307)</f>
        <v>0.36691307397615064</v>
      </c>
    </row>
    <row r="304" spans="2:8" ht="12.75">
      <c r="B304" s="50" t="s">
        <v>7</v>
      </c>
      <c r="C304" s="12">
        <v>912</v>
      </c>
      <c r="D304" s="52">
        <f t="shared" si="39"/>
        <v>50.27563395810364</v>
      </c>
      <c r="E304" s="12">
        <v>902</v>
      </c>
      <c r="F304" s="52">
        <f t="shared" si="38"/>
        <v>49.72436604189636</v>
      </c>
      <c r="G304" s="12">
        <f t="shared" si="40"/>
        <v>1814</v>
      </c>
      <c r="H304" s="51">
        <f>(G304*100/G307)</f>
        <v>4.893972913181892</v>
      </c>
    </row>
    <row r="305" spans="2:10" ht="12.75">
      <c r="B305" s="50" t="s">
        <v>40</v>
      </c>
      <c r="C305" s="12">
        <v>0</v>
      </c>
      <c r="D305" s="52">
        <v>0</v>
      </c>
      <c r="E305" s="12">
        <v>0</v>
      </c>
      <c r="F305" s="52">
        <v>0</v>
      </c>
      <c r="G305" s="12">
        <f t="shared" si="40"/>
        <v>0</v>
      </c>
      <c r="H305" s="51">
        <f>(G305*100/G307)</f>
        <v>0</v>
      </c>
      <c r="J305" s="56"/>
    </row>
    <row r="306" spans="2:8" ht="12.75">
      <c r="B306" s="11"/>
      <c r="C306" s="12"/>
      <c r="D306" s="13"/>
      <c r="E306" s="12"/>
      <c r="F306" s="13"/>
      <c r="G306" s="12"/>
      <c r="H306" s="14"/>
    </row>
    <row r="307" spans="2:8" ht="13.5" thickBot="1">
      <c r="B307" s="30" t="s">
        <v>3</v>
      </c>
      <c r="C307" s="31">
        <f>SUM(C295:C305)</f>
        <v>18536</v>
      </c>
      <c r="D307" s="32">
        <f>(C307*100/G307)</f>
        <v>50.008093670749474</v>
      </c>
      <c r="E307" s="31">
        <f>SUM(E295:E305)</f>
        <v>18530</v>
      </c>
      <c r="F307" s="32">
        <f>(E307*100/G307)</f>
        <v>49.991906329250526</v>
      </c>
      <c r="G307" s="31">
        <f>SUM(G295:G305)</f>
        <v>37066</v>
      </c>
      <c r="H307" s="35">
        <f>SUM(H295:H305)</f>
        <v>100.00000000000003</v>
      </c>
    </row>
    <row r="311" spans="2:8" ht="12.75">
      <c r="B311" s="48" t="s">
        <v>56</v>
      </c>
      <c r="C311"/>
      <c r="D311"/>
      <c r="E311"/>
      <c r="F311"/>
      <c r="G311"/>
      <c r="H311"/>
    </row>
    <row r="312" spans="2:8" ht="12.75">
      <c r="B312" s="7" t="s">
        <v>57</v>
      </c>
      <c r="C312"/>
      <c r="D312"/>
      <c r="E312"/>
      <c r="F312"/>
      <c r="G312"/>
      <c r="H312"/>
    </row>
    <row r="313" spans="2:8" ht="12.75">
      <c r="B313" s="7"/>
      <c r="C313"/>
      <c r="D313"/>
      <c r="E313"/>
      <c r="F313"/>
      <c r="G313"/>
      <c r="H313"/>
    </row>
    <row r="314" spans="2:8" ht="13.5" thickBot="1">
      <c r="B314" s="34" t="s">
        <v>73</v>
      </c>
      <c r="C314"/>
      <c r="D314"/>
      <c r="E314"/>
      <c r="F314"/>
      <c r="G314"/>
      <c r="H314"/>
    </row>
    <row r="315" spans="2:8" ht="13.5" thickBot="1">
      <c r="B315" s="39" t="s">
        <v>32</v>
      </c>
      <c r="C315" s="19" t="s">
        <v>0</v>
      </c>
      <c r="D315" s="18" t="s">
        <v>1</v>
      </c>
      <c r="E315" s="19" t="s">
        <v>2</v>
      </c>
      <c r="F315" s="18" t="s">
        <v>1</v>
      </c>
      <c r="G315" s="19" t="s">
        <v>3</v>
      </c>
      <c r="H315" s="20" t="s">
        <v>1</v>
      </c>
    </row>
    <row r="316" spans="2:8" ht="12.75">
      <c r="B316" s="22"/>
      <c r="C316" s="23"/>
      <c r="D316" s="24"/>
      <c r="E316" s="23"/>
      <c r="F316" s="24"/>
      <c r="G316" s="23"/>
      <c r="H316" s="25"/>
    </row>
    <row r="317" spans="2:8" ht="12.75">
      <c r="B317" s="50" t="s">
        <v>5</v>
      </c>
      <c r="C317" s="54">
        <v>1226</v>
      </c>
      <c r="D317" s="52">
        <v>51.2</v>
      </c>
      <c r="E317" s="55">
        <v>1191</v>
      </c>
      <c r="F317" s="52">
        <f>(E317*100/G317)</f>
        <v>49.27596193628465</v>
      </c>
      <c r="G317" s="12">
        <f>SUM(C317,E317)</f>
        <v>2417</v>
      </c>
      <c r="H317" s="51">
        <f>(G317*100/G329)</f>
        <v>6.56704252139655</v>
      </c>
    </row>
    <row r="318" spans="2:8" ht="12.75">
      <c r="B318" s="50" t="s">
        <v>33</v>
      </c>
      <c r="C318" s="53">
        <v>386</v>
      </c>
      <c r="D318" s="52">
        <v>51.65</v>
      </c>
      <c r="E318" s="12">
        <v>354</v>
      </c>
      <c r="F318" s="52">
        <v>48.35</v>
      </c>
      <c r="G318" s="12">
        <f>SUM(C318,E318)</f>
        <v>740</v>
      </c>
      <c r="H318" s="51">
        <f>(G318*100/G329)</f>
        <v>2.010596386360549</v>
      </c>
    </row>
    <row r="319" spans="2:8" ht="12.75">
      <c r="B319" s="50" t="s">
        <v>21</v>
      </c>
      <c r="C319" s="54">
        <v>14250</v>
      </c>
      <c r="D319" s="52">
        <f aca="true" t="shared" si="41" ref="D319:D327">(C319*100/G319)</f>
        <v>49.63254501758908</v>
      </c>
      <c r="E319" s="55">
        <v>14461</v>
      </c>
      <c r="F319" s="52">
        <f aca="true" t="shared" si="42" ref="F319:F327">(E319*100/G319)</f>
        <v>50.36745498241092</v>
      </c>
      <c r="G319" s="12">
        <f aca="true" t="shared" si="43" ref="G319:G327">SUM(C319,E319)</f>
        <v>28711</v>
      </c>
      <c r="H319" s="51">
        <f>(G319*100/G329)</f>
        <v>78.00842276864556</v>
      </c>
    </row>
    <row r="320" spans="2:8" ht="12.75">
      <c r="B320" s="50" t="s">
        <v>53</v>
      </c>
      <c r="C320" s="54">
        <v>844</v>
      </c>
      <c r="D320" s="52">
        <f t="shared" si="41"/>
        <v>52.292441140024785</v>
      </c>
      <c r="E320" s="55">
        <v>825</v>
      </c>
      <c r="F320" s="52">
        <f t="shared" si="42"/>
        <v>51.11524163568773</v>
      </c>
      <c r="G320" s="12">
        <v>1614</v>
      </c>
      <c r="H320" s="51">
        <f>(G320*100/G329)</f>
        <v>4.385273739980981</v>
      </c>
    </row>
    <row r="321" spans="2:8" ht="12.75">
      <c r="B321" s="50" t="s">
        <v>6</v>
      </c>
      <c r="C321" s="54">
        <v>34</v>
      </c>
      <c r="D321" s="52">
        <f t="shared" si="41"/>
        <v>52.30769230769231</v>
      </c>
      <c r="E321" s="55">
        <v>31</v>
      </c>
      <c r="F321" s="52">
        <f t="shared" si="42"/>
        <v>47.69230769230769</v>
      </c>
      <c r="G321" s="12">
        <f t="shared" si="43"/>
        <v>65</v>
      </c>
      <c r="H321" s="51">
        <f>(G321*100/G329)</f>
        <v>0.17660643934248063</v>
      </c>
    </row>
    <row r="322" spans="2:8" ht="12.75">
      <c r="B322" s="50" t="s">
        <v>54</v>
      </c>
      <c r="C322" s="54">
        <v>100</v>
      </c>
      <c r="D322" s="52">
        <f t="shared" si="41"/>
        <v>52.35602094240838</v>
      </c>
      <c r="E322" s="55">
        <v>91</v>
      </c>
      <c r="F322" s="52">
        <f t="shared" si="42"/>
        <v>47.64397905759162</v>
      </c>
      <c r="G322" s="12">
        <f t="shared" si="43"/>
        <v>191</v>
      </c>
      <c r="H322" s="51">
        <f>(G322*100/G329)</f>
        <v>0.51895122945252</v>
      </c>
    </row>
    <row r="323" spans="2:8" ht="12.75">
      <c r="B323" s="50" t="s">
        <v>55</v>
      </c>
      <c r="C323" s="54">
        <v>150</v>
      </c>
      <c r="D323" s="52">
        <f t="shared" si="41"/>
        <v>50.33557046979866</v>
      </c>
      <c r="E323" s="55">
        <v>148</v>
      </c>
      <c r="F323" s="52">
        <f t="shared" si="42"/>
        <v>49.66442953020134</v>
      </c>
      <c r="G323" s="12">
        <f t="shared" si="43"/>
        <v>298</v>
      </c>
      <c r="H323" s="51">
        <f>(G323*100/G329)</f>
        <v>0.8096725988316805</v>
      </c>
    </row>
    <row r="324" spans="2:8" ht="12.75">
      <c r="B324" s="50" t="s">
        <v>4</v>
      </c>
      <c r="C324" s="54">
        <v>419</v>
      </c>
      <c r="D324" s="52">
        <f t="shared" si="41"/>
        <v>53.51213282247765</v>
      </c>
      <c r="E324" s="55">
        <v>364</v>
      </c>
      <c r="F324" s="52">
        <f t="shared" si="42"/>
        <v>46.48786717752235</v>
      </c>
      <c r="G324" s="12">
        <f t="shared" si="43"/>
        <v>783</v>
      </c>
      <c r="H324" s="51">
        <f>(G324*100/G329)</f>
        <v>2.127428338540959</v>
      </c>
    </row>
    <row r="325" spans="2:8" ht="12.75">
      <c r="B325" s="50" t="s">
        <v>8</v>
      </c>
      <c r="C325" s="55">
        <v>74</v>
      </c>
      <c r="D325" s="52">
        <f t="shared" si="41"/>
        <v>50.34013605442177</v>
      </c>
      <c r="E325" s="55">
        <v>73</v>
      </c>
      <c r="F325" s="52">
        <f t="shared" si="42"/>
        <v>49.65986394557823</v>
      </c>
      <c r="G325" s="12">
        <f t="shared" si="43"/>
        <v>147</v>
      </c>
      <c r="H325" s="51">
        <f>(G325*100/G329)</f>
        <v>0.3994022551283793</v>
      </c>
    </row>
    <row r="326" spans="2:8" ht="12.75">
      <c r="B326" s="50" t="s">
        <v>7</v>
      </c>
      <c r="C326" s="12">
        <v>907</v>
      </c>
      <c r="D326" s="52">
        <f t="shared" si="41"/>
        <v>49.94493392070485</v>
      </c>
      <c r="E326" s="12">
        <v>909</v>
      </c>
      <c r="F326" s="52">
        <f t="shared" si="42"/>
        <v>50.05506607929515</v>
      </c>
      <c r="G326" s="12">
        <f t="shared" si="43"/>
        <v>1816</v>
      </c>
      <c r="H326" s="51">
        <f>(G326*100/G329)</f>
        <v>4.9341122130145365</v>
      </c>
    </row>
    <row r="327" spans="2:8" ht="12.75">
      <c r="B327" s="50" t="s">
        <v>40</v>
      </c>
      <c r="C327" s="12">
        <v>11</v>
      </c>
      <c r="D327" s="52">
        <f t="shared" si="41"/>
        <v>47.82608695652174</v>
      </c>
      <c r="E327" s="12">
        <v>12</v>
      </c>
      <c r="F327" s="52">
        <f t="shared" si="42"/>
        <v>52.17391304347826</v>
      </c>
      <c r="G327" s="12">
        <f t="shared" si="43"/>
        <v>23</v>
      </c>
      <c r="H327" s="51">
        <f>(G327*100/G329)</f>
        <v>0.062491509305800844</v>
      </c>
    </row>
    <row r="328" spans="2:8" ht="12.75">
      <c r="B328" s="11"/>
      <c r="C328" s="12"/>
      <c r="D328" s="13"/>
      <c r="E328" s="12"/>
      <c r="F328" s="13"/>
      <c r="G328" s="12"/>
      <c r="H328" s="14"/>
    </row>
    <row r="329" spans="2:8" ht="13.5" thickBot="1">
      <c r="B329" s="30" t="s">
        <v>3</v>
      </c>
      <c r="C329" s="31">
        <f>SUM(C317:C327)</f>
        <v>18401</v>
      </c>
      <c r="D329" s="32">
        <f>(C329*100/G329)</f>
        <v>49.9959244667844</v>
      </c>
      <c r="E329" s="31">
        <f>SUM(E317:E327)</f>
        <v>18459</v>
      </c>
      <c r="F329" s="32">
        <f>(E329*100/G329)</f>
        <v>50.153511751120774</v>
      </c>
      <c r="G329" s="31">
        <f>SUM(G317:G327)</f>
        <v>36805</v>
      </c>
      <c r="H329" s="35">
        <f>SUM(H317:H327)</f>
        <v>100</v>
      </c>
    </row>
    <row r="333" ht="12.75">
      <c r="B333" s="48" t="s">
        <v>59</v>
      </c>
    </row>
    <row r="334" ht="12.75">
      <c r="B334" s="57" t="s">
        <v>58</v>
      </c>
    </row>
    <row r="336" ht="13.5" thickBot="1">
      <c r="B336" s="34" t="s">
        <v>74</v>
      </c>
    </row>
    <row r="337" spans="2:8" ht="13.5" thickBot="1">
      <c r="B337" s="39" t="s">
        <v>32</v>
      </c>
      <c r="C337" s="19" t="s">
        <v>0</v>
      </c>
      <c r="D337" s="18" t="s">
        <v>1</v>
      </c>
      <c r="E337" s="19" t="s">
        <v>2</v>
      </c>
      <c r="F337" s="18" t="s">
        <v>1</v>
      </c>
      <c r="G337" s="19" t="s">
        <v>3</v>
      </c>
      <c r="H337" s="20" t="s">
        <v>1</v>
      </c>
    </row>
    <row r="338" spans="2:8" ht="12.75">
      <c r="B338" s="22"/>
      <c r="C338" s="23"/>
      <c r="D338" s="24"/>
      <c r="E338" s="23"/>
      <c r="F338" s="24"/>
      <c r="G338" s="23"/>
      <c r="H338" s="25"/>
    </row>
    <row r="339" spans="2:8" ht="12.75">
      <c r="B339" s="50" t="s">
        <v>5</v>
      </c>
      <c r="C339" s="54">
        <v>1205</v>
      </c>
      <c r="D339" s="52">
        <f>(C339*100/G339)</f>
        <v>51.01608806096528</v>
      </c>
      <c r="E339" s="55">
        <v>1157</v>
      </c>
      <c r="F339" s="52">
        <f>(E339*100/G339)</f>
        <v>48.98391193903472</v>
      </c>
      <c r="G339" s="12">
        <f>SUM(C339,E339)</f>
        <v>2362</v>
      </c>
      <c r="H339" s="51">
        <f>(G339*100/G351)</f>
        <v>6.4125536189390235</v>
      </c>
    </row>
    <row r="340" spans="2:8" ht="12.75">
      <c r="B340" s="50" t="s">
        <v>33</v>
      </c>
      <c r="C340" s="53">
        <v>388</v>
      </c>
      <c r="D340" s="52">
        <f aca="true" t="shared" si="44" ref="D340:D349">(C340*100/G340)</f>
        <v>52.57452574525745</v>
      </c>
      <c r="E340" s="12">
        <v>350</v>
      </c>
      <c r="F340" s="52">
        <f>(E340*100/G340)</f>
        <v>47.42547425474255</v>
      </c>
      <c r="G340" s="12">
        <f>SUM(C340,E340)</f>
        <v>738</v>
      </c>
      <c r="H340" s="51">
        <f>(G340*100/G351)</f>
        <v>2.003583645544877</v>
      </c>
    </row>
    <row r="341" spans="2:8" ht="12.75">
      <c r="B341" s="50" t="s">
        <v>21</v>
      </c>
      <c r="C341" s="54">
        <v>14274</v>
      </c>
      <c r="D341" s="52">
        <f t="shared" si="44"/>
        <v>49.53669963560645</v>
      </c>
      <c r="E341" s="55">
        <v>14541</v>
      </c>
      <c r="F341" s="52">
        <f aca="true" t="shared" si="45" ref="F341:F349">(E341*100/G341)</f>
        <v>50.46330036439355</v>
      </c>
      <c r="G341" s="12">
        <f aca="true" t="shared" si="46" ref="G341:G349">SUM(C341,E341)</f>
        <v>28815</v>
      </c>
      <c r="H341" s="51">
        <f>(G341*100/G351)</f>
        <v>78.22935331487213</v>
      </c>
    </row>
    <row r="342" spans="2:8" ht="12.75">
      <c r="B342" s="50" t="s">
        <v>53</v>
      </c>
      <c r="C342" s="54">
        <v>824</v>
      </c>
      <c r="D342" s="52">
        <f t="shared" si="44"/>
        <v>51.62907268170426</v>
      </c>
      <c r="E342" s="55">
        <v>772</v>
      </c>
      <c r="F342" s="52">
        <f t="shared" si="45"/>
        <v>48.37092731829574</v>
      </c>
      <c r="G342" s="12">
        <f t="shared" si="46"/>
        <v>1596</v>
      </c>
      <c r="H342" s="51">
        <f>(G342*100/G351)</f>
        <v>4.3329532497149374</v>
      </c>
    </row>
    <row r="343" spans="2:8" ht="12.75">
      <c r="B343" s="50" t="s">
        <v>6</v>
      </c>
      <c r="C343" s="54">
        <v>37</v>
      </c>
      <c r="D343" s="52">
        <f t="shared" si="44"/>
        <v>50.68493150684932</v>
      </c>
      <c r="E343" s="55">
        <v>36</v>
      </c>
      <c r="F343" s="52">
        <f t="shared" si="45"/>
        <v>49.31506849315068</v>
      </c>
      <c r="G343" s="12">
        <f t="shared" si="46"/>
        <v>73</v>
      </c>
      <c r="H343" s="51">
        <f>(G343*100/G351)</f>
        <v>0.19818645816365316</v>
      </c>
    </row>
    <row r="344" spans="2:8" ht="12.75">
      <c r="B344" s="50" t="s">
        <v>54</v>
      </c>
      <c r="C344" s="54">
        <v>93</v>
      </c>
      <c r="D344" s="52">
        <f t="shared" si="44"/>
        <v>51.666666666666664</v>
      </c>
      <c r="E344" s="55">
        <v>87</v>
      </c>
      <c r="F344" s="52">
        <f t="shared" si="45"/>
        <v>48.333333333333336</v>
      </c>
      <c r="G344" s="12">
        <f t="shared" si="46"/>
        <v>180</v>
      </c>
      <c r="H344" s="51">
        <f>(G344*100/G351)</f>
        <v>0.4886789379377749</v>
      </c>
    </row>
    <row r="345" spans="2:8" ht="12.75">
      <c r="B345" s="50" t="s">
        <v>55</v>
      </c>
      <c r="C345" s="54">
        <v>143</v>
      </c>
      <c r="D345" s="52">
        <f t="shared" si="44"/>
        <v>50.175438596491226</v>
      </c>
      <c r="E345" s="55">
        <v>142</v>
      </c>
      <c r="F345" s="52">
        <f t="shared" si="45"/>
        <v>49.824561403508774</v>
      </c>
      <c r="G345" s="12">
        <f t="shared" si="46"/>
        <v>285</v>
      </c>
      <c r="H345" s="51">
        <f>(G345*100/G351)</f>
        <v>0.7737416517348102</v>
      </c>
    </row>
    <row r="346" spans="2:8" ht="12.75">
      <c r="B346" s="50" t="s">
        <v>4</v>
      </c>
      <c r="C346" s="54">
        <v>427</v>
      </c>
      <c r="D346" s="52">
        <f t="shared" si="44"/>
        <v>54.394904458598724</v>
      </c>
      <c r="E346" s="55">
        <v>358</v>
      </c>
      <c r="F346" s="52">
        <f t="shared" si="45"/>
        <v>45.605095541401276</v>
      </c>
      <c r="G346" s="12">
        <f t="shared" si="46"/>
        <v>785</v>
      </c>
      <c r="H346" s="51">
        <f>(G346*100/G351)</f>
        <v>2.131183146006407</v>
      </c>
    </row>
    <row r="347" spans="2:8" ht="12.75">
      <c r="B347" s="50" t="s">
        <v>8</v>
      </c>
      <c r="C347" s="55">
        <v>77</v>
      </c>
      <c r="D347" s="52">
        <f t="shared" si="44"/>
        <v>51.333333333333336</v>
      </c>
      <c r="E347" s="55">
        <v>73</v>
      </c>
      <c r="F347" s="52">
        <f t="shared" si="45"/>
        <v>48.666666666666664</v>
      </c>
      <c r="G347" s="12">
        <f t="shared" si="46"/>
        <v>150</v>
      </c>
      <c r="H347" s="51">
        <f>(G347*100/G351)</f>
        <v>0.4072324482814791</v>
      </c>
    </row>
    <row r="348" spans="2:8" ht="12.75">
      <c r="B348" s="50" t="s">
        <v>7</v>
      </c>
      <c r="C348" s="12">
        <v>891</v>
      </c>
      <c r="D348" s="52">
        <f t="shared" si="44"/>
        <v>48.821917808219176</v>
      </c>
      <c r="E348" s="12">
        <v>934</v>
      </c>
      <c r="F348" s="52">
        <f t="shared" si="45"/>
        <v>51.178082191780824</v>
      </c>
      <c r="G348" s="12">
        <f t="shared" si="46"/>
        <v>1825</v>
      </c>
      <c r="H348" s="51">
        <f>(G348*100/G351)</f>
        <v>4.954661454091329</v>
      </c>
    </row>
    <row r="349" spans="2:8" ht="12.75">
      <c r="B349" s="50" t="s">
        <v>40</v>
      </c>
      <c r="C349" s="12">
        <v>13</v>
      </c>
      <c r="D349" s="52">
        <f t="shared" si="44"/>
        <v>52</v>
      </c>
      <c r="E349" s="12">
        <v>12</v>
      </c>
      <c r="F349" s="52">
        <f t="shared" si="45"/>
        <v>48</v>
      </c>
      <c r="G349" s="12">
        <f t="shared" si="46"/>
        <v>25</v>
      </c>
      <c r="H349" s="51">
        <f>(G349*100/G351)</f>
        <v>0.06787207471357984</v>
      </c>
    </row>
    <row r="350" spans="2:8" ht="12.75">
      <c r="B350" s="11"/>
      <c r="C350" s="12"/>
      <c r="D350" s="13"/>
      <c r="E350" s="12"/>
      <c r="F350" s="13"/>
      <c r="G350" s="12"/>
      <c r="H350" s="14"/>
    </row>
    <row r="351" spans="2:8" ht="13.5" thickBot="1">
      <c r="B351" s="30" t="s">
        <v>3</v>
      </c>
      <c r="C351" s="31">
        <f>SUM(C339:C349)</f>
        <v>18372</v>
      </c>
      <c r="D351" s="32">
        <f>(C351*100/G351)</f>
        <v>49.877830265515556</v>
      </c>
      <c r="E351" s="31">
        <f>SUM(E339:E349)</f>
        <v>18462</v>
      </c>
      <c r="F351" s="32">
        <f>(E351*100/G351)</f>
        <v>50.122169734484444</v>
      </c>
      <c r="G351" s="31">
        <f>SUM(G339:G349)</f>
        <v>36834</v>
      </c>
      <c r="H351" s="35">
        <f>SUM(H339:H349)</f>
        <v>99.99999999999997</v>
      </c>
    </row>
    <row r="355" ht="12.75">
      <c r="B355" s="48" t="s">
        <v>60</v>
      </c>
    </row>
    <row r="356" ht="12.75">
      <c r="B356" s="57" t="s">
        <v>61</v>
      </c>
    </row>
    <row r="358" ht="13.5" thickBot="1">
      <c r="B358" s="34" t="s">
        <v>75</v>
      </c>
    </row>
    <row r="359" spans="2:8" ht="13.5" thickBot="1">
      <c r="B359" s="39" t="s">
        <v>32</v>
      </c>
      <c r="C359" s="19" t="s">
        <v>0</v>
      </c>
      <c r="D359" s="18" t="s">
        <v>1</v>
      </c>
      <c r="E359" s="19" t="s">
        <v>2</v>
      </c>
      <c r="F359" s="18" t="s">
        <v>1</v>
      </c>
      <c r="G359" s="19" t="s">
        <v>3</v>
      </c>
      <c r="H359" s="20" t="s">
        <v>1</v>
      </c>
    </row>
    <row r="360" spans="2:8" ht="12.75">
      <c r="B360" s="22"/>
      <c r="C360" s="23"/>
      <c r="D360" s="24"/>
      <c r="E360" s="23"/>
      <c r="F360" s="24"/>
      <c r="G360" s="23"/>
      <c r="H360" s="25"/>
    </row>
    <row r="361" spans="2:8" ht="12.75">
      <c r="B361" s="50" t="s">
        <v>5</v>
      </c>
      <c r="C361" s="58">
        <v>1220</v>
      </c>
      <c r="D361" s="52">
        <f>(C361*100/G361)</f>
        <v>51.00334448160535</v>
      </c>
      <c r="E361" s="2">
        <v>1172</v>
      </c>
      <c r="F361" s="52">
        <f>(E361*100/G361)</f>
        <v>48.99665551839465</v>
      </c>
      <c r="G361" s="12">
        <f>SUM(C361,E361)</f>
        <v>2392</v>
      </c>
      <c r="H361" s="51">
        <f>(G361*100/G373)</f>
        <v>6.464864864864865</v>
      </c>
    </row>
    <row r="362" spans="2:8" ht="12.75">
      <c r="B362" s="50" t="s">
        <v>33</v>
      </c>
      <c r="C362" s="53">
        <v>375</v>
      </c>
      <c r="D362" s="52">
        <f aca="true" t="shared" si="47" ref="D362:D371">(C362*100/G362)</f>
        <v>51.299589603283174</v>
      </c>
      <c r="E362" s="12">
        <v>356</v>
      </c>
      <c r="F362" s="52">
        <f>(E362*100/G362)</f>
        <v>48.700410396716826</v>
      </c>
      <c r="G362" s="12">
        <f>SUM(C362,E362)</f>
        <v>731</v>
      </c>
      <c r="H362" s="51">
        <f>(G362*100/G373)</f>
        <v>1.9756756756756757</v>
      </c>
    </row>
    <row r="363" spans="2:8" ht="12.75">
      <c r="B363" s="50" t="s">
        <v>21</v>
      </c>
      <c r="C363" s="58">
        <v>14303</v>
      </c>
      <c r="D363" s="52">
        <f t="shared" si="47"/>
        <v>49.475941748244495</v>
      </c>
      <c r="E363" s="2">
        <v>14606</v>
      </c>
      <c r="F363" s="52">
        <f aca="true" t="shared" si="48" ref="F363:F371">(E363*100/G363)</f>
        <v>50.524058251755505</v>
      </c>
      <c r="G363" s="12">
        <f aca="true" t="shared" si="49" ref="G363:G371">SUM(C363,E363)</f>
        <v>28909</v>
      </c>
      <c r="H363" s="51">
        <f>(G363*100/G373)</f>
        <v>78.13243243243244</v>
      </c>
    </row>
    <row r="364" spans="2:8" ht="12.75">
      <c r="B364" s="50" t="s">
        <v>53</v>
      </c>
      <c r="C364" s="58">
        <v>830</v>
      </c>
      <c r="D364" s="52">
        <f t="shared" si="47"/>
        <v>50.733496332518335</v>
      </c>
      <c r="E364" s="2">
        <v>806</v>
      </c>
      <c r="F364" s="52">
        <f t="shared" si="48"/>
        <v>49.266503667481665</v>
      </c>
      <c r="G364" s="12">
        <f t="shared" si="49"/>
        <v>1636</v>
      </c>
      <c r="H364" s="51">
        <f>(G364*100/G373)</f>
        <v>4.421621621621622</v>
      </c>
    </row>
    <row r="365" spans="2:8" ht="12.75">
      <c r="B365" s="50" t="s">
        <v>6</v>
      </c>
      <c r="C365" s="58">
        <v>36</v>
      </c>
      <c r="D365" s="52">
        <f t="shared" si="47"/>
        <v>54.54545454545455</v>
      </c>
      <c r="E365" s="2">
        <v>30</v>
      </c>
      <c r="F365" s="52">
        <f t="shared" si="48"/>
        <v>45.45454545454545</v>
      </c>
      <c r="G365" s="12">
        <f t="shared" si="49"/>
        <v>66</v>
      </c>
      <c r="H365" s="51">
        <f>(G365*100/G373)</f>
        <v>0.1783783783783784</v>
      </c>
    </row>
    <row r="366" spans="2:8" ht="12.75">
      <c r="B366" s="50" t="s">
        <v>54</v>
      </c>
      <c r="C366" s="58">
        <v>97</v>
      </c>
      <c r="D366" s="52">
        <f t="shared" si="47"/>
        <v>52.432432432432435</v>
      </c>
      <c r="E366" s="2">
        <v>88</v>
      </c>
      <c r="F366" s="52">
        <f t="shared" si="48"/>
        <v>47.567567567567565</v>
      </c>
      <c r="G366" s="12">
        <f t="shared" si="49"/>
        <v>185</v>
      </c>
      <c r="H366" s="51">
        <f>(G366*100/G373)</f>
        <v>0.5</v>
      </c>
    </row>
    <row r="367" spans="2:8" ht="12.75">
      <c r="B367" s="50" t="s">
        <v>55</v>
      </c>
      <c r="C367" s="58">
        <v>142</v>
      </c>
      <c r="D367" s="52">
        <f t="shared" si="47"/>
        <v>49.47735191637631</v>
      </c>
      <c r="E367" s="2">
        <v>145</v>
      </c>
      <c r="F367" s="52">
        <f t="shared" si="48"/>
        <v>50.52264808362369</v>
      </c>
      <c r="G367" s="12">
        <f t="shared" si="49"/>
        <v>287</v>
      </c>
      <c r="H367" s="51">
        <f>(G367*100/G373)</f>
        <v>0.7756756756756756</v>
      </c>
    </row>
    <row r="368" spans="2:8" ht="12.75">
      <c r="B368" s="50" t="s">
        <v>4</v>
      </c>
      <c r="C368" s="58">
        <v>420</v>
      </c>
      <c r="D368" s="52">
        <f t="shared" si="47"/>
        <v>53.84615384615385</v>
      </c>
      <c r="E368" s="2">
        <v>360</v>
      </c>
      <c r="F368" s="52">
        <f t="shared" si="48"/>
        <v>46.15384615384615</v>
      </c>
      <c r="G368" s="12">
        <f t="shared" si="49"/>
        <v>780</v>
      </c>
      <c r="H368" s="51">
        <f>(G368*100/G373)</f>
        <v>2.108108108108108</v>
      </c>
    </row>
    <row r="369" spans="2:8" ht="12.75">
      <c r="B369" s="50" t="s">
        <v>8</v>
      </c>
      <c r="C369" s="2">
        <v>78</v>
      </c>
      <c r="D369" s="52">
        <f t="shared" si="47"/>
        <v>50.98039215686274</v>
      </c>
      <c r="E369" s="2">
        <v>75</v>
      </c>
      <c r="F369" s="52">
        <f t="shared" si="48"/>
        <v>49.01960784313726</v>
      </c>
      <c r="G369" s="12">
        <f t="shared" si="49"/>
        <v>153</v>
      </c>
      <c r="H369" s="51">
        <f>(G369*100/G373)</f>
        <v>0.4135135135135135</v>
      </c>
    </row>
    <row r="370" spans="2:8" ht="12.75">
      <c r="B370" s="50" t="s">
        <v>7</v>
      </c>
      <c r="C370" s="12">
        <v>887</v>
      </c>
      <c r="D370" s="52">
        <f t="shared" si="47"/>
        <v>48.36423118865867</v>
      </c>
      <c r="E370" s="12">
        <v>947</v>
      </c>
      <c r="F370" s="52">
        <f t="shared" si="48"/>
        <v>51.63576881134133</v>
      </c>
      <c r="G370" s="12">
        <f t="shared" si="49"/>
        <v>1834</v>
      </c>
      <c r="H370" s="51">
        <f>(G370*100/G373)</f>
        <v>4.956756756756757</v>
      </c>
    </row>
    <row r="371" spans="2:8" ht="12.75">
      <c r="B371" s="50" t="s">
        <v>40</v>
      </c>
      <c r="C371" s="12">
        <v>15</v>
      </c>
      <c r="D371" s="52">
        <f t="shared" si="47"/>
        <v>55.55555555555556</v>
      </c>
      <c r="E371" s="12">
        <v>12</v>
      </c>
      <c r="F371" s="52">
        <f t="shared" si="48"/>
        <v>44.44444444444444</v>
      </c>
      <c r="G371" s="12">
        <f t="shared" si="49"/>
        <v>27</v>
      </c>
      <c r="H371" s="51">
        <f>(G371*100/G373)</f>
        <v>0.07297297297297298</v>
      </c>
    </row>
    <row r="372" spans="2:8" ht="12.75">
      <c r="B372" s="11"/>
      <c r="C372" s="12"/>
      <c r="D372" s="13"/>
      <c r="E372" s="12"/>
      <c r="F372" s="13"/>
      <c r="G372" s="12"/>
      <c r="H372" s="14"/>
    </row>
    <row r="373" spans="2:8" ht="13.5" thickBot="1">
      <c r="B373" s="30" t="s">
        <v>3</v>
      </c>
      <c r="C373" s="31">
        <f>SUM(C361:C371)</f>
        <v>18403</v>
      </c>
      <c r="D373" s="32">
        <f>(C373*100/G373)</f>
        <v>49.73783783783784</v>
      </c>
      <c r="E373" s="31">
        <f>SUM(E361:E371)</f>
        <v>18597</v>
      </c>
      <c r="F373" s="32">
        <f>(E373*100/G373)</f>
        <v>50.26216216216216</v>
      </c>
      <c r="G373" s="31">
        <f>SUM(G361:G371)</f>
        <v>37000</v>
      </c>
      <c r="H373" s="35">
        <f>SUM(H361:H371)</f>
        <v>100.00000000000001</v>
      </c>
    </row>
    <row r="377" ht="12.75">
      <c r="B377" s="48" t="s">
        <v>62</v>
      </c>
    </row>
    <row r="378" ht="12.75">
      <c r="B378" s="57" t="s">
        <v>63</v>
      </c>
    </row>
    <row r="380" ht="13.5" thickBot="1">
      <c r="B380" s="34" t="s">
        <v>76</v>
      </c>
    </row>
    <row r="381" spans="2:8" ht="13.5" thickBot="1">
      <c r="B381" s="39" t="s">
        <v>32</v>
      </c>
      <c r="C381" s="19" t="s">
        <v>0</v>
      </c>
      <c r="D381" s="18" t="s">
        <v>1</v>
      </c>
      <c r="E381" s="19" t="s">
        <v>2</v>
      </c>
      <c r="F381" s="18" t="s">
        <v>1</v>
      </c>
      <c r="G381" s="19" t="s">
        <v>3</v>
      </c>
      <c r="H381" s="20" t="s">
        <v>1</v>
      </c>
    </row>
    <row r="382" spans="2:8" ht="12.75">
      <c r="B382" s="22"/>
      <c r="C382" s="23"/>
      <c r="D382" s="24"/>
      <c r="E382" s="23"/>
      <c r="F382" s="24"/>
      <c r="G382" s="23"/>
      <c r="H382" s="25"/>
    </row>
    <row r="383" spans="2:8" ht="12.75">
      <c r="B383" s="50" t="s">
        <v>5</v>
      </c>
      <c r="C383" s="58">
        <v>1249</v>
      </c>
      <c r="D383" s="52">
        <f>(C383*100/G383)</f>
        <v>50.77235772357724</v>
      </c>
      <c r="E383" s="2">
        <v>1211</v>
      </c>
      <c r="F383" s="52">
        <f>(E383*100/G383)</f>
        <v>49.22764227642276</v>
      </c>
      <c r="G383" s="12">
        <f>SUM(C383,E383)</f>
        <v>2460</v>
      </c>
      <c r="H383" s="51">
        <f>(G383*100/G395)</f>
        <v>6.563675658368687</v>
      </c>
    </row>
    <row r="384" spans="2:8" ht="12.75">
      <c r="B384" s="50" t="s">
        <v>33</v>
      </c>
      <c r="C384" s="53">
        <v>400</v>
      </c>
      <c r="D384" s="52">
        <f aca="true" t="shared" si="50" ref="D384:D393">(C384*100/G384)</f>
        <v>52.424639580602886</v>
      </c>
      <c r="E384" s="12">
        <v>363</v>
      </c>
      <c r="F384" s="52">
        <f>(E384*100/G384)</f>
        <v>47.575360419397114</v>
      </c>
      <c r="G384" s="12">
        <f>SUM(C384,E384)</f>
        <v>763</v>
      </c>
      <c r="H384" s="51">
        <f>(G384*100/G395)</f>
        <v>2.035806718428987</v>
      </c>
    </row>
    <row r="385" spans="2:8" ht="12.75">
      <c r="B385" s="50" t="s">
        <v>21</v>
      </c>
      <c r="C385" s="58">
        <v>14428</v>
      </c>
      <c r="D385" s="52">
        <f t="shared" si="50"/>
        <v>49.46516730663741</v>
      </c>
      <c r="E385" s="2">
        <v>14740</v>
      </c>
      <c r="F385" s="52">
        <f aca="true" t="shared" si="51" ref="F385:F393">(E385*100/G385)</f>
        <v>50.53483269336259</v>
      </c>
      <c r="G385" s="12">
        <f aca="true" t="shared" si="52" ref="G385:G393">SUM(C385,E385)</f>
        <v>29168</v>
      </c>
      <c r="H385" s="51">
        <f>(G385*100/G395)</f>
        <v>77.82491528589344</v>
      </c>
    </row>
    <row r="386" spans="2:8" ht="12.75">
      <c r="B386" s="50" t="s">
        <v>53</v>
      </c>
      <c r="C386" s="58">
        <v>840</v>
      </c>
      <c r="D386" s="52">
        <f t="shared" si="50"/>
        <v>51.06382978723404</v>
      </c>
      <c r="E386" s="2">
        <v>805</v>
      </c>
      <c r="F386" s="52">
        <f t="shared" si="51"/>
        <v>48.93617021276596</v>
      </c>
      <c r="G386" s="12">
        <f t="shared" si="52"/>
        <v>1645</v>
      </c>
      <c r="H386" s="51">
        <f>(G386*100/G395)</f>
        <v>4.3891245764294675</v>
      </c>
    </row>
    <row r="387" spans="2:8" ht="12.75">
      <c r="B387" s="50" t="s">
        <v>6</v>
      </c>
      <c r="C387" s="58">
        <v>40</v>
      </c>
      <c r="D387" s="52">
        <f t="shared" si="50"/>
        <v>55.55555555555556</v>
      </c>
      <c r="E387" s="2">
        <v>32</v>
      </c>
      <c r="F387" s="52">
        <f t="shared" si="51"/>
        <v>44.44444444444444</v>
      </c>
      <c r="G387" s="12">
        <f t="shared" si="52"/>
        <v>72</v>
      </c>
      <c r="H387" s="51">
        <f>(G387*100/G395)</f>
        <v>0.19210758024493715</v>
      </c>
    </row>
    <row r="388" spans="2:8" ht="12.75">
      <c r="B388" s="50" t="s">
        <v>54</v>
      </c>
      <c r="C388" s="58">
        <v>93</v>
      </c>
      <c r="D388" s="52">
        <f t="shared" si="50"/>
        <v>53.142857142857146</v>
      </c>
      <c r="E388" s="2">
        <v>82</v>
      </c>
      <c r="F388" s="52">
        <f t="shared" si="51"/>
        <v>46.857142857142854</v>
      </c>
      <c r="G388" s="12">
        <f t="shared" si="52"/>
        <v>175</v>
      </c>
      <c r="H388" s="51">
        <f>(G388*100/G395)</f>
        <v>0.4669281464286667</v>
      </c>
    </row>
    <row r="389" spans="2:8" ht="12.75">
      <c r="B389" s="50" t="s">
        <v>55</v>
      </c>
      <c r="C389" s="58">
        <v>159</v>
      </c>
      <c r="D389" s="52">
        <f t="shared" si="50"/>
        <v>48.62385321100918</v>
      </c>
      <c r="E389" s="2">
        <v>168</v>
      </c>
      <c r="F389" s="52">
        <f t="shared" si="51"/>
        <v>51.37614678899082</v>
      </c>
      <c r="G389" s="12">
        <f t="shared" si="52"/>
        <v>327</v>
      </c>
      <c r="H389" s="51">
        <f>(G389*100/G395)</f>
        <v>0.8724885936124229</v>
      </c>
    </row>
    <row r="390" spans="2:8" ht="12.75">
      <c r="B390" s="50" t="s">
        <v>4</v>
      </c>
      <c r="C390" s="58">
        <v>412</v>
      </c>
      <c r="D390" s="52">
        <f t="shared" si="50"/>
        <v>53.78590078328982</v>
      </c>
      <c r="E390" s="2">
        <v>354</v>
      </c>
      <c r="F390" s="52">
        <f t="shared" si="51"/>
        <v>46.21409921671018</v>
      </c>
      <c r="G390" s="12">
        <f t="shared" si="52"/>
        <v>766</v>
      </c>
      <c r="H390" s="51">
        <f>(G390*100/G395)</f>
        <v>2.0438112009391927</v>
      </c>
    </row>
    <row r="391" spans="2:8" ht="12.75">
      <c r="B391" s="50" t="s">
        <v>8</v>
      </c>
      <c r="C391" s="2">
        <v>77</v>
      </c>
      <c r="D391" s="52">
        <f t="shared" si="50"/>
        <v>49.67741935483871</v>
      </c>
      <c r="E391" s="2">
        <v>78</v>
      </c>
      <c r="F391" s="52">
        <f t="shared" si="51"/>
        <v>50.32258064516129</v>
      </c>
      <c r="G391" s="12">
        <f t="shared" si="52"/>
        <v>155</v>
      </c>
      <c r="H391" s="51">
        <f>(G391*100/G395)</f>
        <v>0.41356492969396197</v>
      </c>
    </row>
    <row r="392" spans="2:8" ht="12.75">
      <c r="B392" s="50" t="s">
        <v>7</v>
      </c>
      <c r="C392" s="12">
        <v>937</v>
      </c>
      <c r="D392" s="52">
        <f t="shared" si="50"/>
        <v>48.77667881311817</v>
      </c>
      <c r="E392" s="12">
        <v>984</v>
      </c>
      <c r="F392" s="52">
        <f t="shared" si="51"/>
        <v>51.22332118688183</v>
      </c>
      <c r="G392" s="12">
        <f t="shared" si="52"/>
        <v>1921</v>
      </c>
      <c r="H392" s="51">
        <f>(G392*100/G395)</f>
        <v>5.125536967368393</v>
      </c>
    </row>
    <row r="393" spans="2:8" ht="12.75">
      <c r="B393" s="50" t="s">
        <v>40</v>
      </c>
      <c r="C393" s="12">
        <v>14</v>
      </c>
      <c r="D393" s="52">
        <f t="shared" si="50"/>
        <v>51.851851851851855</v>
      </c>
      <c r="E393" s="12">
        <v>13</v>
      </c>
      <c r="F393" s="52">
        <f t="shared" si="51"/>
        <v>48.148148148148145</v>
      </c>
      <c r="G393" s="12">
        <f t="shared" si="52"/>
        <v>27</v>
      </c>
      <c r="H393" s="51">
        <f>(G393*100/G395)</f>
        <v>0.07204034259185144</v>
      </c>
    </row>
    <row r="394" spans="2:8" ht="12.75">
      <c r="B394" s="11"/>
      <c r="C394" s="12"/>
      <c r="D394" s="13"/>
      <c r="E394" s="12"/>
      <c r="F394" s="13"/>
      <c r="G394" s="12"/>
      <c r="H394" s="14"/>
    </row>
    <row r="395" spans="2:8" ht="13.5" thickBot="1">
      <c r="B395" s="30" t="s">
        <v>3</v>
      </c>
      <c r="C395" s="31">
        <f>SUM(C383:C393)</f>
        <v>18649</v>
      </c>
      <c r="D395" s="32">
        <f>(C395*100/G395)</f>
        <v>49.75853144427546</v>
      </c>
      <c r="E395" s="31">
        <f>SUM(E383:E393)</f>
        <v>18830</v>
      </c>
      <c r="F395" s="32">
        <f>(E395*100/G395)</f>
        <v>50.24146855572454</v>
      </c>
      <c r="G395" s="31">
        <f>SUM(G383:G393)</f>
        <v>37479</v>
      </c>
      <c r="H395" s="35">
        <f>SUM(H383:H393)</f>
        <v>100</v>
      </c>
    </row>
    <row r="399" ht="12.75">
      <c r="B399" s="48" t="s">
        <v>64</v>
      </c>
    </row>
    <row r="400" ht="12.75">
      <c r="B400" s="57" t="s">
        <v>65</v>
      </c>
    </row>
    <row r="402" ht="13.5" thickBot="1">
      <c r="B402" s="34" t="s">
        <v>77</v>
      </c>
    </row>
    <row r="403" spans="2:8" ht="13.5" thickBot="1">
      <c r="B403" s="39" t="s">
        <v>32</v>
      </c>
      <c r="C403" s="19" t="s">
        <v>0</v>
      </c>
      <c r="D403" s="18" t="s">
        <v>1</v>
      </c>
      <c r="E403" s="19" t="s">
        <v>2</v>
      </c>
      <c r="F403" s="18" t="s">
        <v>1</v>
      </c>
      <c r="G403" s="19" t="s">
        <v>3</v>
      </c>
      <c r="H403" s="20" t="s">
        <v>1</v>
      </c>
    </row>
    <row r="404" spans="2:8" ht="12.75">
      <c r="B404" s="22"/>
      <c r="C404" s="23"/>
      <c r="D404" s="24"/>
      <c r="E404" s="23"/>
      <c r="F404" s="24"/>
      <c r="G404" s="23"/>
      <c r="H404" s="25"/>
    </row>
    <row r="405" spans="2:8" ht="12.75">
      <c r="B405" s="50" t="s">
        <v>5</v>
      </c>
      <c r="C405" s="58">
        <v>1276</v>
      </c>
      <c r="D405" s="52">
        <f>(C405*100/G405)</f>
        <v>50.59476605868358</v>
      </c>
      <c r="E405" s="2">
        <v>1246</v>
      </c>
      <c r="F405" s="52">
        <f>(E405*100/G405)</f>
        <v>49.40523394131642</v>
      </c>
      <c r="G405" s="12">
        <f>SUM(C405,E405)</f>
        <v>2522</v>
      </c>
      <c r="H405" s="51">
        <f>(G405*100/G417)</f>
        <v>6.639288158795345</v>
      </c>
    </row>
    <row r="406" spans="2:8" ht="12.75">
      <c r="B406" s="50" t="s">
        <v>33</v>
      </c>
      <c r="C406" s="53">
        <v>404</v>
      </c>
      <c r="D406" s="52">
        <f aca="true" t="shared" si="53" ref="D406:D415">(C406*100/G406)</f>
        <v>52.12903225806452</v>
      </c>
      <c r="E406" s="12">
        <v>371</v>
      </c>
      <c r="F406" s="52">
        <f>(E406*100/G406)</f>
        <v>47.87096774193548</v>
      </c>
      <c r="G406" s="12">
        <f>SUM(C406,E406)</f>
        <v>775</v>
      </c>
      <c r="H406" s="51">
        <f>(G406*100/G417)</f>
        <v>2.0402253461801716</v>
      </c>
    </row>
    <row r="407" spans="2:8" ht="12.75">
      <c r="B407" s="50" t="s">
        <v>21</v>
      </c>
      <c r="C407" s="58">
        <v>14507</v>
      </c>
      <c r="D407" s="52">
        <f t="shared" si="53"/>
        <v>49.34521582366747</v>
      </c>
      <c r="E407" s="2">
        <v>14892</v>
      </c>
      <c r="F407" s="52">
        <f aca="true" t="shared" si="54" ref="F407:F415">(E407*100/G407)</f>
        <v>50.65478417633253</v>
      </c>
      <c r="G407" s="12">
        <f aca="true" t="shared" si="55" ref="G407:G415">SUM(C407,E407)</f>
        <v>29399</v>
      </c>
      <c r="H407" s="51">
        <f>(G407*100/G417)</f>
        <v>77.3943031643237</v>
      </c>
    </row>
    <row r="408" spans="2:8" ht="12.75">
      <c r="B408" s="50" t="s">
        <v>53</v>
      </c>
      <c r="C408" s="58">
        <v>876</v>
      </c>
      <c r="D408" s="52">
        <f t="shared" si="53"/>
        <v>51.31810193321617</v>
      </c>
      <c r="E408" s="2">
        <v>831</v>
      </c>
      <c r="F408" s="52">
        <f t="shared" si="54"/>
        <v>48.68189806678383</v>
      </c>
      <c r="G408" s="12">
        <f t="shared" si="55"/>
        <v>1707</v>
      </c>
      <c r="H408" s="51">
        <f>(G408*100/G417)</f>
        <v>4.493760859263939</v>
      </c>
    </row>
    <row r="409" spans="2:8" ht="12.75">
      <c r="B409" s="50" t="s">
        <v>6</v>
      </c>
      <c r="C409" s="58">
        <v>43</v>
      </c>
      <c r="D409" s="52">
        <f t="shared" si="53"/>
        <v>53.08641975308642</v>
      </c>
      <c r="E409" s="2">
        <v>38</v>
      </c>
      <c r="F409" s="52">
        <f t="shared" si="54"/>
        <v>46.91358024691358</v>
      </c>
      <c r="G409" s="12">
        <f t="shared" si="55"/>
        <v>81</v>
      </c>
      <c r="H409" s="51">
        <f>(G409*100/G417)</f>
        <v>0.2132364555362502</v>
      </c>
    </row>
    <row r="410" spans="2:8" ht="12.75">
      <c r="B410" s="50" t="s">
        <v>54</v>
      </c>
      <c r="C410" s="58">
        <v>93</v>
      </c>
      <c r="D410" s="52">
        <f t="shared" si="53"/>
        <v>50</v>
      </c>
      <c r="E410" s="2">
        <v>93</v>
      </c>
      <c r="F410" s="52">
        <f t="shared" si="54"/>
        <v>50</v>
      </c>
      <c r="G410" s="12">
        <f t="shared" si="55"/>
        <v>186</v>
      </c>
      <c r="H410" s="51">
        <f>(G410*100/G417)</f>
        <v>0.4896540830832412</v>
      </c>
    </row>
    <row r="411" spans="2:8" ht="12.75">
      <c r="B411" s="50" t="s">
        <v>55</v>
      </c>
      <c r="C411" s="58">
        <v>160</v>
      </c>
      <c r="D411" s="52">
        <f t="shared" si="53"/>
        <v>47.337278106508876</v>
      </c>
      <c r="E411" s="2">
        <v>178</v>
      </c>
      <c r="F411" s="52">
        <f t="shared" si="54"/>
        <v>52.662721893491124</v>
      </c>
      <c r="G411" s="12">
        <f t="shared" si="55"/>
        <v>338</v>
      </c>
      <c r="H411" s="51">
        <f>(G411*100/G417)</f>
        <v>0.8898015058179329</v>
      </c>
    </row>
    <row r="412" spans="2:8" ht="12.75">
      <c r="B412" s="50" t="s">
        <v>4</v>
      </c>
      <c r="C412" s="58">
        <v>430</v>
      </c>
      <c r="D412" s="52">
        <f t="shared" si="53"/>
        <v>53.41614906832298</v>
      </c>
      <c r="E412" s="2">
        <v>375</v>
      </c>
      <c r="F412" s="52">
        <f t="shared" si="54"/>
        <v>46.58385093167702</v>
      </c>
      <c r="G412" s="12">
        <f t="shared" si="55"/>
        <v>805</v>
      </c>
      <c r="H412" s="51">
        <f>(G412*100/G417)</f>
        <v>2.1192018111935975</v>
      </c>
    </row>
    <row r="413" spans="2:8" ht="12.75">
      <c r="B413" s="50" t="s">
        <v>8</v>
      </c>
      <c r="C413" s="2">
        <v>78</v>
      </c>
      <c r="D413" s="52">
        <f t="shared" si="53"/>
        <v>48.75</v>
      </c>
      <c r="E413" s="2">
        <v>82</v>
      </c>
      <c r="F413" s="52">
        <f t="shared" si="54"/>
        <v>51.25</v>
      </c>
      <c r="G413" s="12">
        <f t="shared" si="55"/>
        <v>160</v>
      </c>
      <c r="H413" s="51">
        <f>(G413*100/G417)</f>
        <v>0.4212078134049387</v>
      </c>
    </row>
    <row r="414" spans="2:8" ht="12.75">
      <c r="B414" s="50" t="s">
        <v>7</v>
      </c>
      <c r="C414" s="12">
        <v>975</v>
      </c>
      <c r="D414" s="52">
        <f t="shared" si="53"/>
        <v>49.09365558912387</v>
      </c>
      <c r="E414" s="12">
        <v>1011</v>
      </c>
      <c r="F414" s="52">
        <f t="shared" si="54"/>
        <v>50.90634441087613</v>
      </c>
      <c r="G414" s="12">
        <f t="shared" si="55"/>
        <v>1986</v>
      </c>
      <c r="H414" s="51">
        <f>(G414*100/G417)</f>
        <v>5.228241983888801</v>
      </c>
    </row>
    <row r="415" spans="2:8" ht="12.75">
      <c r="B415" s="50" t="s">
        <v>40</v>
      </c>
      <c r="C415" s="12">
        <v>14</v>
      </c>
      <c r="D415" s="52">
        <f t="shared" si="53"/>
        <v>51.851851851851855</v>
      </c>
      <c r="E415" s="12">
        <v>13</v>
      </c>
      <c r="F415" s="52">
        <f t="shared" si="54"/>
        <v>48.148148148148145</v>
      </c>
      <c r="G415" s="12">
        <f t="shared" si="55"/>
        <v>27</v>
      </c>
      <c r="H415" s="51">
        <f>(G415*100/G417)</f>
        <v>0.0710788185120834</v>
      </c>
    </row>
    <row r="416" spans="2:8" ht="12.75">
      <c r="B416" s="11"/>
      <c r="C416" s="12"/>
      <c r="D416" s="13"/>
      <c r="E416" s="12"/>
      <c r="F416" s="13"/>
      <c r="G416" s="12"/>
      <c r="H416" s="14"/>
    </row>
    <row r="417" spans="2:8" ht="13.5" thickBot="1">
      <c r="B417" s="30" t="s">
        <v>3</v>
      </c>
      <c r="C417" s="31">
        <f>SUM(C405:C415)</f>
        <v>18856</v>
      </c>
      <c r="D417" s="32">
        <f>(C417*100/G417)</f>
        <v>49.63934080977202</v>
      </c>
      <c r="E417" s="31">
        <f>SUM(E405:E415)</f>
        <v>19130</v>
      </c>
      <c r="F417" s="32">
        <f>(E417*100/G417)</f>
        <v>50.36065919022798</v>
      </c>
      <c r="G417" s="31">
        <f>SUM(G405:G415)</f>
        <v>37986</v>
      </c>
      <c r="H417" s="35">
        <f>SUM(H405:H415)</f>
        <v>99.99999999999999</v>
      </c>
    </row>
  </sheetData>
  <printOptions/>
  <pageMargins left="0.6" right="0.75" top="0.81" bottom="0.77" header="0.37" footer="0.5"/>
  <pageSetup fitToHeight="4" fitToWidth="1" horizontalDpi="300" verticalDpi="300" orientation="portrait" paperSize="9" scale="55" r:id="rId2"/>
  <rowBreaks count="4" manualBreakCount="4">
    <brk id="50" min="8" max="16" man="1"/>
    <brk id="105" max="7" man="1"/>
    <brk id="144" min="8" max="16" man="1"/>
    <brk id="15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2019-07-08T12:51:54Z</cp:lastPrinted>
  <dcterms:created xsi:type="dcterms:W3CDTF">2006-01-24T10:49:37Z</dcterms:created>
  <dcterms:modified xsi:type="dcterms:W3CDTF">2019-07-08T12:51:55Z</dcterms:modified>
  <cp:category/>
  <cp:version/>
  <cp:contentType/>
  <cp:contentStatus/>
</cp:coreProperties>
</file>